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bookViews>
    <workbookView xWindow="0" yWindow="0" windowWidth="28800" windowHeight="12135"/>
  </bookViews>
  <sheets>
    <sheet name="원가계산서" sheetId="10" r:id="rId1"/>
    <sheet name="공종별집계표" sheetId="9" r:id="rId2"/>
    <sheet name="공종별내역서" sheetId="8" r:id="rId3"/>
    <sheet name=" 공사설정 " sheetId="2" state="hidden" r:id="rId4"/>
    <sheet name="Sheet1" sheetId="1" state="hidden" r:id="rId5"/>
  </sheets>
  <definedNames>
    <definedName name="_xlnm.Print_Area" localSheetId="2">공종별내역서!$A$1:$M$123</definedName>
    <definedName name="_xlnm.Print_Area" localSheetId="1">공종별집계표!$A$1:$M$27</definedName>
    <definedName name="_xlnm.Print_Area" localSheetId="0">원가계산서!$B$1:$G$33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10" l="1"/>
  <c r="F104" i="8" l="1"/>
  <c r="J103" i="8"/>
  <c r="H103" i="8"/>
  <c r="H102" i="8"/>
  <c r="J101" i="8"/>
  <c r="H101" i="8"/>
  <c r="F101" i="8"/>
  <c r="F123" i="8" s="1"/>
  <c r="E11" i="9" s="1"/>
  <c r="J82" i="8"/>
  <c r="H82" i="8"/>
  <c r="F82" i="8"/>
  <c r="H81" i="8"/>
  <c r="F81" i="8"/>
  <c r="J30" i="8"/>
  <c r="F30" i="8"/>
  <c r="K29" i="8"/>
  <c r="F29" i="8"/>
  <c r="H78" i="8"/>
  <c r="H77" i="8"/>
  <c r="J80" i="8"/>
  <c r="J78" i="8"/>
  <c r="H5" i="8"/>
  <c r="H27" i="8" s="1"/>
  <c r="G7" i="9" s="1"/>
  <c r="H7" i="9" s="1"/>
  <c r="J5" i="8"/>
  <c r="J27" i="8" s="1"/>
  <c r="I7" i="9" s="1"/>
  <c r="J7" i="9" s="1"/>
  <c r="H104" i="8"/>
  <c r="F103" i="8"/>
  <c r="F102" i="8"/>
  <c r="H30" i="8"/>
  <c r="J29" i="8"/>
  <c r="H123" i="8" l="1"/>
  <c r="G11" i="9" s="1"/>
  <c r="H11" i="9" s="1"/>
  <c r="H29" i="8"/>
  <c r="K30" i="8"/>
  <c r="H53" i="8"/>
  <c r="H80" i="8"/>
  <c r="J104" i="8"/>
  <c r="K104" i="8"/>
  <c r="J102" i="8"/>
  <c r="L102" i="8" s="1"/>
  <c r="K102" i="8"/>
  <c r="K103" i="8"/>
  <c r="K101" i="8"/>
  <c r="K82" i="8"/>
  <c r="K81" i="8"/>
  <c r="J81" i="8"/>
  <c r="L81" i="8" s="1"/>
  <c r="L103" i="8"/>
  <c r="L101" i="8"/>
  <c r="F11" i="9"/>
  <c r="L82" i="8"/>
  <c r="L30" i="8"/>
  <c r="J54" i="8"/>
  <c r="J53" i="8"/>
  <c r="J55" i="8"/>
  <c r="H55" i="8"/>
  <c r="H31" i="8"/>
  <c r="J31" i="8"/>
  <c r="J51" i="8" s="1"/>
  <c r="I8" i="9" s="1"/>
  <c r="J8" i="9" s="1"/>
  <c r="J79" i="8"/>
  <c r="J123" i="8" l="1"/>
  <c r="I11" i="9" s="1"/>
  <c r="J11" i="9" s="1"/>
  <c r="L11" i="9" s="1"/>
  <c r="T11" i="9" s="1"/>
  <c r="E29" i="10" s="1"/>
  <c r="H51" i="8"/>
  <c r="G8" i="9" s="1"/>
  <c r="H8" i="9" s="1"/>
  <c r="L29" i="8"/>
  <c r="J75" i="8"/>
  <c r="I9" i="9" s="1"/>
  <c r="J9" i="9" s="1"/>
  <c r="F77" i="8"/>
  <c r="L104" i="8"/>
  <c r="L123" i="8" s="1"/>
  <c r="K11" i="9" l="1"/>
  <c r="F5" i="8"/>
  <c r="K5" i="8"/>
  <c r="K78" i="8"/>
  <c r="F78" i="8"/>
  <c r="L78" i="8" s="1"/>
  <c r="K80" i="8"/>
  <c r="F80" i="8"/>
  <c r="L80" i="8" s="1"/>
  <c r="H79" i="8"/>
  <c r="H99" i="8" s="1"/>
  <c r="G10" i="9" s="1"/>
  <c r="H10" i="9" s="1"/>
  <c r="H54" i="8"/>
  <c r="H75" i="8" s="1"/>
  <c r="G9" i="9" s="1"/>
  <c r="H9" i="9" s="1"/>
  <c r="G6" i="9" s="1"/>
  <c r="H6" i="9" s="1"/>
  <c r="G5" i="9" s="1"/>
  <c r="H5" i="9" s="1"/>
  <c r="H27" i="9" l="1"/>
  <c r="E8" i="10"/>
  <c r="F27" i="8"/>
  <c r="E7" i="9" s="1"/>
  <c r="L5" i="8"/>
  <c r="L27" i="8" s="1"/>
  <c r="E9" i="10" l="1"/>
  <c r="E10" i="10" s="1"/>
  <c r="F7" i="9"/>
  <c r="K7" i="9"/>
  <c r="J77" i="8"/>
  <c r="K77" i="8"/>
  <c r="E21" i="10" l="1"/>
  <c r="E13" i="10"/>
  <c r="E12" i="10"/>
  <c r="E20" i="10"/>
  <c r="J99" i="8"/>
  <c r="I10" i="9" s="1"/>
  <c r="L77" i="8"/>
  <c r="L7" i="9"/>
  <c r="F53" i="8" l="1"/>
  <c r="K53" i="8"/>
  <c r="J10" i="9"/>
  <c r="K55" i="8"/>
  <c r="F55" i="8"/>
  <c r="L55" i="8" s="1"/>
  <c r="K79" i="8" l="1"/>
  <c r="F79" i="8"/>
  <c r="F54" i="8"/>
  <c r="L54" i="8" s="1"/>
  <c r="K54" i="8"/>
  <c r="I6" i="9"/>
  <c r="J6" i="9" s="1"/>
  <c r="I5" i="9" s="1"/>
  <c r="J5" i="9" s="1"/>
  <c r="L53" i="8"/>
  <c r="L75" i="8" s="1"/>
  <c r="L79" i="8" l="1"/>
  <c r="L99" i="8" s="1"/>
  <c r="F99" i="8"/>
  <c r="E10" i="9" s="1"/>
  <c r="F75" i="8"/>
  <c r="E9" i="9" s="1"/>
  <c r="K9" i="9" s="1"/>
  <c r="J27" i="9"/>
  <c r="E11" i="10"/>
  <c r="F9" i="9" l="1"/>
  <c r="F10" i="9"/>
  <c r="L10" i="9" s="1"/>
  <c r="K10" i="9"/>
  <c r="L9" i="9"/>
  <c r="F31" i="8" l="1"/>
  <c r="K31" i="8"/>
  <c r="L31" i="8" l="1"/>
  <c r="L51" i="8" s="1"/>
  <c r="F51" i="8"/>
  <c r="E8" i="9" s="1"/>
  <c r="F8" i="9" l="1"/>
  <c r="K8" i="9"/>
  <c r="L8" i="9" l="1"/>
  <c r="E6" i="9"/>
  <c r="F6" i="9" l="1"/>
  <c r="K6" i="9"/>
  <c r="L6" i="9" l="1"/>
  <c r="E5" i="9"/>
  <c r="K5" i="9" l="1"/>
  <c r="F5" i="9"/>
  <c r="E4" i="10" l="1"/>
  <c r="E7" i="10" s="1"/>
  <c r="F27" i="9"/>
  <c r="L5" i="9"/>
  <c r="L27" i="9" s="1"/>
  <c r="E24" i="10" l="1"/>
  <c r="E22" i="10"/>
  <c r="E19" i="10"/>
  <c r="E26" i="10" l="1"/>
  <c r="E27" i="10" s="1"/>
  <c r="E30" i="10" s="1"/>
  <c r="E31" i="10" l="1"/>
  <c r="E32" i="10"/>
  <c r="E33" i="10" s="1"/>
  <c r="F2" i="10" s="1"/>
</calcChain>
</file>

<file path=xl/sharedStrings.xml><?xml version="1.0" encoding="utf-8"?>
<sst xmlns="http://schemas.openxmlformats.org/spreadsheetml/2006/main" count="721" uniqueCount="298">
  <si>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</si>
  <si>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</si>
  <si>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</si>
  <si>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</si>
  <si>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</si>
  <si>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</si>
  <si>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</si>
  <si>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</si>
  <si>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</si>
  <si>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</si>
  <si>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</si>
  <si>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</si>
  <si>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</si>
  <si>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</si>
  <si>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</si>
  <si>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</si>
  <si>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</si>
  <si>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</si>
  <si>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</si>
  <si>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</si>
  <si>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</si>
  <si>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</si>
  <si>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</si>
  <si>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</si>
  <si>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</si>
  <si>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</si>
  <si>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</si>
  <si>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</si>
  <si>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</si>
  <si>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</si>
  <si>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</si>
  <si>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</si>
  <si>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</si>
  <si>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</si>
  <si>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</si>
  <si>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</si>
  <si>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</si>
  <si>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</si>
  <si>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</si>
  <si>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</si>
  <si>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</si>
  <si>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</si>
  <si>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</si>
  <si>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</si>
  <si>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</si>
  <si>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</si>
  <si>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</si>
  <si>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</si>
  <si>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</si>
  <si>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</si>
  <si>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포항테크노파크본부동옥상층도막방수공사</t>
  </si>
  <si>
    <t/>
  </si>
  <si>
    <t>01</t>
  </si>
  <si>
    <t>0101  ■ 건  축  공  사</t>
  </si>
  <si>
    <t>0101</t>
  </si>
  <si>
    <t>010101  가  설  공  사</t>
  </si>
  <si>
    <t>010101</t>
  </si>
  <si>
    <t>건축물 현장정리</t>
  </si>
  <si>
    <t>개보수</t>
  </si>
  <si>
    <t>M2</t>
  </si>
  <si>
    <t>호표 1</t>
  </si>
  <si>
    <t>45EE81628E96067C62E4870423181</t>
  </si>
  <si>
    <t>T</t>
  </si>
  <si>
    <t>F</t>
  </si>
  <si>
    <t>01010145EE81628E96067C62E4870423181</t>
  </si>
  <si>
    <t>[ 합           계 ]</t>
  </si>
  <si>
    <t>TOTAL</t>
  </si>
  <si>
    <t>010102  방  수  공  사</t>
  </si>
  <si>
    <t>010102</t>
  </si>
  <si>
    <t>우레탄도막방수</t>
  </si>
  <si>
    <t>바닥, 노출 3MM</t>
  </si>
  <si>
    <t>㎡</t>
  </si>
  <si>
    <t>45EE883659BA0612A324CA424DCD6</t>
  </si>
  <si>
    <t>01010245EE883659BA0612A324CA424DCD6</t>
  </si>
  <si>
    <t>벽, 노출 3MM</t>
  </si>
  <si>
    <t>45EE88365A4006DEF4E4D44C77092</t>
  </si>
  <si>
    <t>01010245EE88365A4006DEF4E4D44C77092</t>
  </si>
  <si>
    <t>기존줄눈 U자 컷팅</t>
  </si>
  <si>
    <t>2.0m*2.0m</t>
  </si>
  <si>
    <t>M</t>
  </si>
  <si>
    <t>호표 2</t>
  </si>
  <si>
    <t>45EE84927A2F066E8414B2314C422</t>
  </si>
  <si>
    <t>01010245EE84927A2F066E8414B2314C422</t>
  </si>
  <si>
    <t>010103  지  붕  공  사</t>
  </si>
  <si>
    <t>010103</t>
  </si>
  <si>
    <t>칼라강판</t>
  </si>
  <si>
    <t>골강판, 0.5t</t>
  </si>
  <si>
    <t>호표 3</t>
  </si>
  <si>
    <t>45EE8B68F09F06996EE486738FA32</t>
  </si>
  <si>
    <t>01010345EE8B68F09F06996EE486738FA32</t>
  </si>
  <si>
    <t>장비대</t>
  </si>
  <si>
    <t>고소작업차, 5ton</t>
  </si>
  <si>
    <t>일</t>
  </si>
  <si>
    <t>호표 4</t>
  </si>
  <si>
    <t>45EF81D3FA27064D4DA462B9B0D7E</t>
  </si>
  <si>
    <t>01010345EF81D3FA27064D4DA462B9B0D7E</t>
  </si>
  <si>
    <t>실링재</t>
  </si>
  <si>
    <t>10㎜*10㎜</t>
  </si>
  <si>
    <t>호표 5</t>
  </si>
  <si>
    <t>45EE883386E1065F38F4DBE3207F6</t>
  </si>
  <si>
    <t>01010345EE883386E1065F38F4DBE3207F6</t>
  </si>
  <si>
    <t>010104  철  거  공  사</t>
  </si>
  <si>
    <t>010104</t>
  </si>
  <si>
    <t>기존방수층 제거 및 바탕처리</t>
  </si>
  <si>
    <t>바닥</t>
  </si>
  <si>
    <t>호표 6</t>
  </si>
  <si>
    <t>45EF81D03E6F064E9984974C39E1E</t>
  </si>
  <si>
    <t>01010445EF81D03E6F064E9984974C39E1E</t>
  </si>
  <si>
    <t>페인트긁어내기</t>
  </si>
  <si>
    <t>벽</t>
  </si>
  <si>
    <t>호표 7</t>
  </si>
  <si>
    <t>45EF81D03E6F064E9984974C39AA3</t>
  </si>
  <si>
    <t>01010445EF81D03E6F064E9984974C39AA3</t>
  </si>
  <si>
    <t>폴리카보네이트 철거</t>
  </si>
  <si>
    <t>지붕, 5.0t</t>
  </si>
  <si>
    <t>호표 8</t>
  </si>
  <si>
    <t>45EE8F81654006DB13A46E81C805A</t>
  </si>
  <si>
    <t>01010445EE8F81654006DB13A46E81C805A</t>
  </si>
  <si>
    <t>폐기물소운반</t>
  </si>
  <si>
    <t>인력</t>
  </si>
  <si>
    <t>M3</t>
  </si>
  <si>
    <t>호표 9</t>
  </si>
  <si>
    <t>45EF81D3F3FA066B8B54057C5C721</t>
  </si>
  <si>
    <t>01010445EF81D3F3FA066B8B54057C5C721</t>
  </si>
  <si>
    <t>TON</t>
  </si>
  <si>
    <t>45A385242FC506A17F240BF6663BB3D28FC54</t>
  </si>
  <si>
    <t>01010445A385242FC506A17F240BF6663BB3D28FC54</t>
  </si>
  <si>
    <t>혼합건설폐기물 상차비</t>
  </si>
  <si>
    <t>(매립지반입대상 폐기물 포함)</t>
  </si>
  <si>
    <t>45A385242FC506A17F240BF6663BB3D28FC57</t>
  </si>
  <si>
    <t>01010445A385242FC506A17F240BF6663BB3D28FC57</t>
  </si>
  <si>
    <t>0102  ■ 폐기물 처리비</t>
  </si>
  <si>
    <t>0102</t>
  </si>
  <si>
    <t>6</t>
  </si>
  <si>
    <t>45A385242FC506A17F240BF6662953AB50584</t>
  </si>
  <si>
    <t>010245A385242FC506A17F240BF6662953AB50584</t>
  </si>
  <si>
    <t>45A385242FC506A17F240BF6663BB3D28FE03</t>
  </si>
  <si>
    <t>010245A385242FC506A17F240BF6663BB3D28FE03</t>
  </si>
  <si>
    <t>혼합건설폐기물</t>
  </si>
  <si>
    <t>45A385242FC506A17F240BF6662953AB35AFF</t>
  </si>
  <si>
    <t>010245A385242FC506A17F240BF6662953AB35AFF</t>
  </si>
  <si>
    <t>혼합건설폐기물 운반비</t>
  </si>
  <si>
    <t>45A385242FC506A17F240BF6663BB3D28F980</t>
  </si>
  <si>
    <t>010245A385242FC506A17F240BF6663BB3D28F980</t>
  </si>
  <si>
    <t>비      고</t>
  </si>
  <si>
    <t>A</t>
  </si>
  <si>
    <t>코드</t>
  </si>
  <si>
    <t>조달청가격</t>
  </si>
  <si>
    <t>거래가격</t>
  </si>
  <si>
    <t>유통물가</t>
  </si>
  <si>
    <t>물가자료</t>
  </si>
  <si>
    <t>물정/조사</t>
  </si>
  <si>
    <t>C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</si>
  <si>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</si>
  <si>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</si>
  <si>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</si>
  <si>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</si>
  <si>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</si>
  <si>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</si>
  <si>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</si>
  <si>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</si>
  <si>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</si>
  <si>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</si>
  <si>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</si>
  <si>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</si>
  <si>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</si>
  <si>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</si>
  <si>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</si>
  <si>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</si>
  <si>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</si>
  <si>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</si>
  <si>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</si>
  <si>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</si>
  <si>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</si>
  <si>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</si>
  <si>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</si>
  <si>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</si>
  <si>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</si>
  <si>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</si>
  <si>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</si>
  <si>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</si>
  <si>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</si>
  <si>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</si>
  <si>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</si>
  <si>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</si>
  <si>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</si>
  <si>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</si>
  <si>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</si>
  <si>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</si>
  <si>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</si>
  <si>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</si>
  <si>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</si>
  <si>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</si>
  <si>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</si>
  <si>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</si>
  <si>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</si>
  <si>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</si>
  <si>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</si>
  <si>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</si>
  <si>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</si>
  <si>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</si>
  <si>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</si>
  <si>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CD</t>
  </si>
  <si>
    <t>석면분담금</t>
  </si>
  <si>
    <t>CC</t>
  </si>
  <si>
    <t>임금채권부담금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</si>
  <si>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</si>
  <si>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</si>
  <si>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</si>
  <si>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</si>
  <si>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</si>
  <si>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</si>
  <si>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</si>
  <si>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</si>
  <si>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</si>
  <si>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</si>
  <si>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</si>
  <si>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</si>
  <si>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</si>
  <si>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</si>
  <si>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</si>
  <si>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</si>
  <si>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D4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</si>
  <si>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</si>
  <si>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</si>
  <si>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</si>
  <si>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</si>
  <si>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</si>
  <si>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</si>
  <si>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</si>
  <si>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</si>
  <si>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</si>
  <si>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</si>
  <si>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</si>
  <si>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</si>
  <si>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</si>
  <si>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</si>
  <si>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</si>
  <si>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</si>
  <si>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</si>
  <si>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</si>
  <si>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</si>
  <si>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</si>
  <si>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</si>
  <si>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</si>
  <si>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</si>
  <si>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</si>
  <si>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</si>
  <si>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</si>
  <si>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</si>
  <si>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</si>
  <si>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</si>
  <si>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</si>
  <si>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</si>
  <si>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</si>
  <si>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</si>
  <si>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</si>
  <si>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</si>
  <si>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</si>
  <si>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</si>
  <si>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</si>
  <si>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</si>
  <si>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</si>
  <si>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</si>
  <si>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</si>
  <si>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</si>
  <si>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</si>
  <si>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</si>
  <si>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</si>
  <si>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해 상 운 반 비</t>
  </si>
  <si>
    <t>D5</t>
  </si>
  <si>
    <t>도급자관급자재대</t>
  </si>
  <si>
    <t>DK</t>
  </si>
  <si>
    <t>관급자관급자재대</t>
  </si>
  <si>
    <t>DL</t>
  </si>
  <si>
    <t>농 도 측 정 비</t>
  </si>
  <si>
    <t>D6</t>
  </si>
  <si>
    <t>....</t>
  </si>
  <si>
    <t>.....</t>
  </si>
  <si>
    <t>D</t>
  </si>
  <si>
    <t>E</t>
  </si>
  <si>
    <t>G</t>
  </si>
  <si>
    <t>H</t>
  </si>
  <si>
    <t>I</t>
  </si>
  <si>
    <t>J</t>
  </si>
  <si>
    <t>[ (재)포항테크노파크 본부동 옥상층 도막방수 공사 ]</t>
    <phoneticPr fontId="1" type="noConversion"/>
  </si>
  <si>
    <t>공사명 : (재)포항테크노파크 본부동 옥상층 도막방수 공사</t>
    <phoneticPr fontId="1" type="noConversion"/>
  </si>
  <si>
    <t>천단위미만 절사</t>
    <phoneticPr fontId="1" type="noConversion"/>
  </si>
  <si>
    <t>전문공사 제외</t>
    <phoneticPr fontId="1" type="noConversion"/>
  </si>
  <si>
    <t>(재료비+직노+경비) * 0.10%</t>
    <phoneticPr fontId="1" type="noConversion"/>
  </si>
  <si>
    <t>폐 기 물  처 리 비</t>
    <phoneticPr fontId="1" type="noConversion"/>
  </si>
  <si>
    <t>노무비 * 0.006%</t>
    <phoneticPr fontId="1" type="noConversion"/>
  </si>
  <si>
    <t>노무비 * 0.09%</t>
    <phoneticPr fontId="1" type="noConversion"/>
  </si>
  <si>
    <t>(노무비+경비+일반관리비) * 14%</t>
    <phoneticPr fontId="1" type="noConversion"/>
  </si>
  <si>
    <t>폐콘크리트</t>
    <phoneticPr fontId="1" type="noConversion"/>
  </si>
  <si>
    <t>30km</t>
    <phoneticPr fontId="1" type="noConversion"/>
  </si>
  <si>
    <t>폐콘크리트 운반비</t>
    <phoneticPr fontId="1" type="noConversion"/>
  </si>
  <si>
    <t>폐콘크리트 상차비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</si>
</sst>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0" xfId="0" quotePrefix="1" applyFill="1">
      <alignment vertical="center"/>
    </xf>
    <xf numFmtId="0" fontId="0" fillId="0" borderId="0" xfId="0" applyFill="1">
      <alignment vertical="center"/>
    </xf>
    <xf numFmtId="0" fontId="3" fillId="0" borderId="4" xfId="0" quotePrefix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vertical="center" wrapText="1"/>
    </xf>
    <xf numFmtId="176" fontId="0" fillId="0" borderId="0" xfId="0" applyNumberFormat="1" applyFill="1">
      <alignment vertical="center"/>
    </xf>
    <xf numFmtId="0" fontId="3" fillId="0" borderId="4" xfId="0" quotePrefix="1" applyFont="1" applyFill="1" applyBorder="1" applyAlignment="1">
      <alignment horizontal="center" vertical="center" wrapText="1"/>
    </xf>
    <xf numFmtId="0" fontId="0" fillId="0" borderId="0" xfId="0" quotePrefix="1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quotePrefix="1" applyFill="1">
      <alignment vertical="center"/>
    </xf>
    <xf numFmtId="0" fontId="0" fillId="0" borderId="0" xfId="0" applyFill="1" applyAlignment="1">
      <alignment horizontal="right" vertical="center"/>
    </xf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topLeftCell="B1" zoomScale="115" zoomScaleNormal="100" zoomScaleSheetLayoutView="115" workbookViewId="0">
      <selection activeCell="B1" sqref="B1:G1"/>
    </sheetView>
  </sheetViews>
  <sheetFormatPr defaultRowHeight="16.5" x14ac:dyDescent="0.3"/>
  <cols>
    <col min="1" max="1" width="0" style="15" hidden="1" customWidth="1"/>
    <col min="2" max="3" width="4.625" style="15" customWidth="1"/>
    <col min="4" max="4" width="35.625" style="15" customWidth="1"/>
    <col min="5" max="5" width="25.625" style="15" customWidth="1"/>
    <col min="6" max="6" width="60.625" style="15" customWidth="1"/>
    <col min="7" max="7" width="30.625" style="15" customWidth="1"/>
    <col min="8" max="16384" width="9" style="15"/>
  </cols>
  <sheetData>
    <row r="1" spans="1:7" ht="24" customHeight="1" x14ac:dyDescent="0.3">
      <c r="B1" s="22" t="s">
        <v>154</v>
      </c>
      <c r="C1" s="22"/>
      <c r="D1" s="22"/>
      <c r="E1" s="22"/>
      <c r="F1" s="22"/>
      <c r="G1" s="22"/>
    </row>
    <row r="2" spans="1:7" ht="21.95" customHeight="1" x14ac:dyDescent="0.3">
      <c r="B2" s="23" t="s">
        <v>286</v>
      </c>
      <c r="C2" s="23"/>
      <c r="D2" s="23"/>
      <c r="E2" s="23"/>
      <c r="F2" s="24" t="str">
        <f>"금     액  : 일금"&amp;NUMBERSTRING(E33,1)&amp;"원정"&amp;"("&amp;DOLLAR(E33,)&amp;")"</f>
        <v>금     액  : 일금영원정(₩0)</v>
      </c>
      <c r="G2" s="24"/>
    </row>
    <row r="3" spans="1:7" ht="21.95" customHeight="1" x14ac:dyDescent="0.3">
      <c r="B3" s="25" t="s">
        <v>155</v>
      </c>
      <c r="C3" s="25"/>
      <c r="D3" s="25"/>
      <c r="E3" s="20" t="s">
        <v>156</v>
      </c>
      <c r="F3" s="20" t="s">
        <v>157</v>
      </c>
      <c r="G3" s="20" t="s">
        <v>144</v>
      </c>
    </row>
    <row r="4" spans="1:7" ht="21.95" customHeight="1" x14ac:dyDescent="0.3">
      <c r="A4" s="21" t="s">
        <v>162</v>
      </c>
      <c r="B4" s="26" t="s">
        <v>158</v>
      </c>
      <c r="C4" s="26" t="s">
        <v>159</v>
      </c>
      <c r="D4" s="20" t="s">
        <v>163</v>
      </c>
      <c r="E4" s="18">
        <f>TRUNC(공종별집계표!F5, 0)</f>
        <v>0</v>
      </c>
      <c r="F4" s="16" t="s">
        <v>51</v>
      </c>
      <c r="G4" s="16" t="s">
        <v>51</v>
      </c>
    </row>
    <row r="5" spans="1:7" ht="21.95" customHeight="1" x14ac:dyDescent="0.3">
      <c r="A5" s="21" t="s">
        <v>164</v>
      </c>
      <c r="B5" s="26"/>
      <c r="C5" s="26"/>
      <c r="D5" s="20" t="s">
        <v>165</v>
      </c>
      <c r="E5" s="18">
        <v>0</v>
      </c>
      <c r="F5" s="16" t="s">
        <v>51</v>
      </c>
      <c r="G5" s="16" t="s">
        <v>51</v>
      </c>
    </row>
    <row r="6" spans="1:7" ht="21.95" customHeight="1" x14ac:dyDescent="0.3">
      <c r="A6" s="21" t="s">
        <v>166</v>
      </c>
      <c r="B6" s="26"/>
      <c r="C6" s="26"/>
      <c r="D6" s="20" t="s">
        <v>167</v>
      </c>
      <c r="E6" s="18">
        <v>0</v>
      </c>
      <c r="F6" s="16" t="s">
        <v>51</v>
      </c>
      <c r="G6" s="16" t="s">
        <v>51</v>
      </c>
    </row>
    <row r="7" spans="1:7" ht="21.95" customHeight="1" x14ac:dyDescent="0.3">
      <c r="A7" s="21" t="s">
        <v>168</v>
      </c>
      <c r="B7" s="26"/>
      <c r="C7" s="26"/>
      <c r="D7" s="20" t="s">
        <v>169</v>
      </c>
      <c r="E7" s="18">
        <f>TRUNC(E4+E5-E6, 0)</f>
        <v>0</v>
      </c>
      <c r="F7" s="16" t="s">
        <v>51</v>
      </c>
      <c r="G7" s="16" t="s">
        <v>51</v>
      </c>
    </row>
    <row r="8" spans="1:7" ht="21.95" customHeight="1" x14ac:dyDescent="0.3">
      <c r="A8" s="21" t="s">
        <v>170</v>
      </c>
      <c r="B8" s="26"/>
      <c r="C8" s="26" t="s">
        <v>160</v>
      </c>
      <c r="D8" s="20" t="s">
        <v>171</v>
      </c>
      <c r="E8" s="18">
        <f>TRUNC(공종별집계표!H5, 0)</f>
        <v>0</v>
      </c>
      <c r="F8" s="16" t="s">
        <v>51</v>
      </c>
      <c r="G8" s="16" t="s">
        <v>51</v>
      </c>
    </row>
    <row r="9" spans="1:7" ht="21.95" customHeight="1" x14ac:dyDescent="0.3">
      <c r="A9" s="21" t="s">
        <v>172</v>
      </c>
      <c r="B9" s="26"/>
      <c r="C9" s="26"/>
      <c r="D9" s="20" t="s">
        <v>173</v>
      </c>
      <c r="E9" s="18">
        <f>TRUNC(E8*0.175, 0)</f>
        <v>0</v>
      </c>
      <c r="F9" s="16" t="s">
        <v>174</v>
      </c>
      <c r="G9" s="16" t="s">
        <v>51</v>
      </c>
    </row>
    <row r="10" spans="1:7" ht="21.95" customHeight="1" x14ac:dyDescent="0.3">
      <c r="A10" s="21" t="s">
        <v>175</v>
      </c>
      <c r="B10" s="26"/>
      <c r="C10" s="26"/>
      <c r="D10" s="20" t="s">
        <v>169</v>
      </c>
      <c r="E10" s="18">
        <f>TRUNC(E8+E9, 0)</f>
        <v>0</v>
      </c>
      <c r="F10" s="16" t="s">
        <v>51</v>
      </c>
      <c r="G10" s="16" t="s">
        <v>51</v>
      </c>
    </row>
    <row r="11" spans="1:7" ht="21.95" customHeight="1" x14ac:dyDescent="0.3">
      <c r="A11" s="21" t="s">
        <v>176</v>
      </c>
      <c r="B11" s="26"/>
      <c r="C11" s="26" t="s">
        <v>161</v>
      </c>
      <c r="D11" s="20" t="s">
        <v>177</v>
      </c>
      <c r="E11" s="18">
        <f>TRUNC(공종별집계표!J5, 0)</f>
        <v>0</v>
      </c>
      <c r="F11" s="16" t="s">
        <v>51</v>
      </c>
      <c r="G11" s="16" t="s">
        <v>51</v>
      </c>
    </row>
    <row r="12" spans="1:7" ht="21.95" customHeight="1" x14ac:dyDescent="0.3">
      <c r="A12" s="21" t="s">
        <v>178</v>
      </c>
      <c r="B12" s="26"/>
      <c r="C12" s="26"/>
      <c r="D12" s="20" t="s">
        <v>179</v>
      </c>
      <c r="E12" s="18">
        <f>TRUNC(E10*0.0356, 0)</f>
        <v>0</v>
      </c>
      <c r="F12" s="16" t="s">
        <v>180</v>
      </c>
      <c r="G12" s="16" t="s">
        <v>51</v>
      </c>
    </row>
    <row r="13" spans="1:7" ht="21.95" customHeight="1" x14ac:dyDescent="0.3">
      <c r="A13" s="21" t="s">
        <v>181</v>
      </c>
      <c r="B13" s="26"/>
      <c r="C13" s="26"/>
      <c r="D13" s="20" t="s">
        <v>182</v>
      </c>
      <c r="E13" s="18">
        <f>TRUNC(E10*0.0101, 0)</f>
        <v>0</v>
      </c>
      <c r="F13" s="16" t="s">
        <v>183</v>
      </c>
      <c r="G13" s="16" t="s">
        <v>51</v>
      </c>
    </row>
    <row r="14" spans="1:7" ht="21.95" customHeight="1" x14ac:dyDescent="0.3">
      <c r="A14" s="21" t="s">
        <v>184</v>
      </c>
      <c r="B14" s="26"/>
      <c r="C14" s="26"/>
      <c r="D14" s="20" t="s">
        <v>185</v>
      </c>
      <c r="E14" s="18">
        <v>2566582</v>
      </c>
      <c r="F14" s="16" t="s">
        <v>186</v>
      </c>
      <c r="G14" s="16" t="s">
        <v>51</v>
      </c>
    </row>
    <row r="15" spans="1:7" ht="21.95" customHeight="1" x14ac:dyDescent="0.3">
      <c r="A15" s="21" t="s">
        <v>187</v>
      </c>
      <c r="B15" s="26"/>
      <c r="C15" s="26"/>
      <c r="D15" s="20" t="s">
        <v>188</v>
      </c>
      <c r="E15" s="18">
        <v>3391173</v>
      </c>
      <c r="F15" s="16" t="s">
        <v>189</v>
      </c>
      <c r="G15" s="16" t="s">
        <v>51</v>
      </c>
    </row>
    <row r="16" spans="1:7" ht="21.95" customHeight="1" x14ac:dyDescent="0.3">
      <c r="A16" s="21" t="s">
        <v>190</v>
      </c>
      <c r="B16" s="26"/>
      <c r="C16" s="26"/>
      <c r="D16" s="20" t="s">
        <v>191</v>
      </c>
      <c r="E16" s="18">
        <v>1642041</v>
      </c>
      <c r="F16" s="16" t="s">
        <v>192</v>
      </c>
      <c r="G16" s="16" t="s">
        <v>51</v>
      </c>
    </row>
    <row r="17" spans="1:7" ht="21.95" customHeight="1" x14ac:dyDescent="0.3">
      <c r="A17" s="21" t="s">
        <v>193</v>
      </c>
      <c r="B17" s="26"/>
      <c r="C17" s="26"/>
      <c r="D17" s="20" t="s">
        <v>194</v>
      </c>
      <c r="E17" s="18">
        <v>3148119</v>
      </c>
      <c r="F17" s="16" t="s">
        <v>195</v>
      </c>
      <c r="G17" s="16" t="s">
        <v>51</v>
      </c>
    </row>
    <row r="18" spans="1:7" ht="21.95" customHeight="1" x14ac:dyDescent="0.3">
      <c r="A18" s="21" t="s">
        <v>196</v>
      </c>
      <c r="B18" s="26"/>
      <c r="C18" s="26"/>
      <c r="D18" s="20" t="s">
        <v>197</v>
      </c>
      <c r="E18" s="18">
        <v>337248</v>
      </c>
      <c r="F18" s="16" t="s">
        <v>198</v>
      </c>
      <c r="G18" s="16" t="s">
        <v>51</v>
      </c>
    </row>
    <row r="19" spans="1:7" ht="21.95" customHeight="1" x14ac:dyDescent="0.3">
      <c r="A19" s="21" t="s">
        <v>199</v>
      </c>
      <c r="B19" s="26"/>
      <c r="C19" s="26"/>
      <c r="D19" s="20" t="s">
        <v>200</v>
      </c>
      <c r="E19" s="18">
        <f>TRUNC((E7+E10)*0.05, 0)</f>
        <v>0</v>
      </c>
      <c r="F19" s="16" t="s">
        <v>201</v>
      </c>
      <c r="G19" s="16" t="s">
        <v>51</v>
      </c>
    </row>
    <row r="20" spans="1:7" ht="21.95" customHeight="1" x14ac:dyDescent="0.3">
      <c r="A20" s="21" t="s">
        <v>202</v>
      </c>
      <c r="B20" s="26"/>
      <c r="C20" s="26"/>
      <c r="D20" s="20" t="s">
        <v>203</v>
      </c>
      <c r="E20" s="18">
        <f>TRUNC(E10*0.00006, 0)</f>
        <v>0</v>
      </c>
      <c r="F20" s="16" t="s">
        <v>291</v>
      </c>
      <c r="G20" s="16" t="s">
        <v>51</v>
      </c>
    </row>
    <row r="21" spans="1:7" ht="21.95" customHeight="1" x14ac:dyDescent="0.3">
      <c r="A21" s="21" t="s">
        <v>204</v>
      </c>
      <c r="B21" s="26"/>
      <c r="C21" s="26"/>
      <c r="D21" s="20" t="s">
        <v>205</v>
      </c>
      <c r="E21" s="18">
        <f>TRUNC(E10*0.0009, 0)</f>
        <v>0</v>
      </c>
      <c r="F21" s="16" t="s">
        <v>292</v>
      </c>
      <c r="G21" s="16" t="s">
        <v>51</v>
      </c>
    </row>
    <row r="22" spans="1:7" ht="21.95" customHeight="1" x14ac:dyDescent="0.3">
      <c r="A22" s="21" t="s">
        <v>206</v>
      </c>
      <c r="B22" s="26"/>
      <c r="C22" s="26"/>
      <c r="D22" s="20" t="s">
        <v>207</v>
      </c>
      <c r="E22" s="18">
        <f>TRUNC((E7+E8+E11)*0.003, 0)</f>
        <v>0</v>
      </c>
      <c r="F22" s="16" t="s">
        <v>208</v>
      </c>
      <c r="G22" s="16" t="s">
        <v>51</v>
      </c>
    </row>
    <row r="23" spans="1:7" ht="21.95" customHeight="1" x14ac:dyDescent="0.3">
      <c r="A23" s="21" t="s">
        <v>209</v>
      </c>
      <c r="B23" s="26"/>
      <c r="C23" s="26"/>
      <c r="D23" s="20" t="s">
        <v>210</v>
      </c>
      <c r="E23" s="18">
        <v>0</v>
      </c>
      <c r="F23" s="16" t="s">
        <v>211</v>
      </c>
      <c r="G23" s="16" t="s">
        <v>288</v>
      </c>
    </row>
    <row r="24" spans="1:7" ht="21.95" customHeight="1" x14ac:dyDescent="0.3">
      <c r="A24" s="21" t="s">
        <v>212</v>
      </c>
      <c r="B24" s="26"/>
      <c r="C24" s="26"/>
      <c r="D24" s="20" t="s">
        <v>213</v>
      </c>
      <c r="E24" s="18">
        <f>TRUNC((E7+E8+E11)*0.001, 0)</f>
        <v>0</v>
      </c>
      <c r="F24" s="16" t="s">
        <v>289</v>
      </c>
      <c r="G24" s="16" t="s">
        <v>51</v>
      </c>
    </row>
    <row r="25" spans="1:7" ht="21.95" customHeight="1" x14ac:dyDescent="0.3">
      <c r="A25" s="21" t="s">
        <v>214</v>
      </c>
      <c r="B25" s="26"/>
      <c r="C25" s="26"/>
      <c r="D25" s="20" t="s">
        <v>169</v>
      </c>
      <c r="E25" s="18"/>
      <c r="F25" s="16" t="s">
        <v>51</v>
      </c>
      <c r="G25" s="16" t="s">
        <v>51</v>
      </c>
    </row>
    <row r="26" spans="1:7" ht="21.95" customHeight="1" x14ac:dyDescent="0.3">
      <c r="A26" s="21" t="s">
        <v>215</v>
      </c>
      <c r="B26" s="25" t="s">
        <v>216</v>
      </c>
      <c r="C26" s="25"/>
      <c r="D26" s="25"/>
      <c r="E26" s="18">
        <f>E7+E10+E25</f>
        <v>0</v>
      </c>
      <c r="F26" s="16" t="s">
        <v>51</v>
      </c>
      <c r="G26" s="16" t="s">
        <v>51</v>
      </c>
    </row>
    <row r="27" spans="1:7" ht="21.95" customHeight="1" x14ac:dyDescent="0.3">
      <c r="A27" s="21" t="s">
        <v>217</v>
      </c>
      <c r="B27" s="25" t="s">
        <v>218</v>
      </c>
      <c r="C27" s="25"/>
      <c r="D27" s="25"/>
      <c r="E27" s="18">
        <f>E26*0.08</f>
        <v>0</v>
      </c>
      <c r="F27" s="16" t="s">
        <v>219</v>
      </c>
      <c r="G27" s="16" t="s">
        <v>51</v>
      </c>
    </row>
    <row r="28" spans="1:7" ht="21.95" customHeight="1" x14ac:dyDescent="0.3">
      <c r="A28" s="21" t="s">
        <v>220</v>
      </c>
      <c r="B28" s="25" t="s">
        <v>221</v>
      </c>
      <c r="C28" s="25"/>
      <c r="D28" s="25"/>
      <c r="E28" s="18">
        <f>(E10+E25+E27)*0.14</f>
        <v>0</v>
      </c>
      <c r="F28" s="16" t="s">
        <v>293</v>
      </c>
      <c r="G28" s="16" t="s">
        <v>287</v>
      </c>
    </row>
    <row r="29" spans="1:7" ht="21.95" customHeight="1" x14ac:dyDescent="0.3">
      <c r="A29" s="21" t="s">
        <v>222</v>
      </c>
      <c r="B29" s="25" t="s">
        <v>290</v>
      </c>
      <c r="C29" s="25"/>
      <c r="D29" s="25"/>
      <c r="E29" s="18">
        <f>공종별집계표!T11</f>
        <v>0</v>
      </c>
      <c r="F29" s="16" t="s">
        <v>51</v>
      </c>
      <c r="G29" s="16" t="s">
        <v>51</v>
      </c>
    </row>
    <row r="30" spans="1:7" ht="21.95" customHeight="1" x14ac:dyDescent="0.3">
      <c r="A30" s="21" t="s">
        <v>224</v>
      </c>
      <c r="B30" s="25" t="s">
        <v>225</v>
      </c>
      <c r="C30" s="25"/>
      <c r="D30" s="25"/>
      <c r="E30" s="18">
        <f>E26+E27+E28+E29</f>
        <v>0</v>
      </c>
      <c r="F30" s="16" t="s">
        <v>51</v>
      </c>
      <c r="G30" s="16" t="s">
        <v>51</v>
      </c>
    </row>
    <row r="31" spans="1:7" ht="21.95" customHeight="1" x14ac:dyDescent="0.3">
      <c r="A31" s="21" t="s">
        <v>226</v>
      </c>
      <c r="B31" s="25" t="s">
        <v>227</v>
      </c>
      <c r="C31" s="25"/>
      <c r="D31" s="25"/>
      <c r="E31" s="18">
        <f>E30*0.1</f>
        <v>0</v>
      </c>
      <c r="F31" s="16" t="s">
        <v>228</v>
      </c>
      <c r="G31" s="16" t="s">
        <v>51</v>
      </c>
    </row>
    <row r="32" spans="1:7" ht="21.95" customHeight="1" x14ac:dyDescent="0.3">
      <c r="A32" s="21" t="s">
        <v>229</v>
      </c>
      <c r="B32" s="25" t="s">
        <v>230</v>
      </c>
      <c r="C32" s="25"/>
      <c r="D32" s="25"/>
      <c r="E32" s="18">
        <f>E30+E31</f>
        <v>0</v>
      </c>
      <c r="F32" s="16" t="s">
        <v>51</v>
      </c>
      <c r="G32" s="16" t="s">
        <v>51</v>
      </c>
    </row>
    <row r="33" spans="1:7" ht="21.95" customHeight="1" x14ac:dyDescent="0.3">
      <c r="A33" s="21" t="s">
        <v>231</v>
      </c>
      <c r="B33" s="25" t="s">
        <v>232</v>
      </c>
      <c r="C33" s="25"/>
      <c r="D33" s="25"/>
      <c r="E33" s="18">
        <f>E32</f>
        <v>0</v>
      </c>
      <c r="F33" s="16" t="s">
        <v>51</v>
      </c>
      <c r="G33" s="16" t="s">
        <v>51</v>
      </c>
    </row>
  </sheetData>
  <mergeCells count="16">
    <mergeCell ref="B32:D32"/>
    <mergeCell ref="B33:D33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78740157480314965" right="0" top="0.39370078740157483" bottom="0.19685039370078741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view="pageBreakPreview" zoomScaleNormal="100" zoomScaleSheetLayoutView="100" workbookViewId="0">
      <selection activeCell="F10" sqref="F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7" t="s">
        <v>1</v>
      </c>
      <c r="B3" s="27" t="s">
        <v>2</v>
      </c>
      <c r="C3" s="27" t="s">
        <v>3</v>
      </c>
      <c r="D3" s="27" t="s">
        <v>4</v>
      </c>
      <c r="E3" s="27" t="s">
        <v>5</v>
      </c>
      <c r="F3" s="27"/>
      <c r="G3" s="27" t="s">
        <v>8</v>
      </c>
      <c r="H3" s="27"/>
      <c r="I3" s="27" t="s">
        <v>9</v>
      </c>
      <c r="J3" s="27"/>
      <c r="K3" s="27" t="s">
        <v>10</v>
      </c>
      <c r="L3" s="27"/>
      <c r="M3" s="27" t="s">
        <v>11</v>
      </c>
      <c r="N3" s="29" t="s">
        <v>12</v>
      </c>
      <c r="O3" s="29" t="s">
        <v>13</v>
      </c>
      <c r="P3" s="29" t="s">
        <v>14</v>
      </c>
      <c r="Q3" s="29" t="s">
        <v>15</v>
      </c>
      <c r="R3" s="29" t="s">
        <v>16</v>
      </c>
      <c r="S3" s="29" t="s">
        <v>17</v>
      </c>
      <c r="T3" s="29" t="s">
        <v>18</v>
      </c>
    </row>
    <row r="4" spans="1:20" ht="30" customHeight="1" x14ac:dyDescent="0.3">
      <c r="A4" s="28"/>
      <c r="B4" s="28"/>
      <c r="C4" s="28"/>
      <c r="D4" s="28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8"/>
      <c r="N4" s="29"/>
      <c r="O4" s="29"/>
      <c r="P4" s="29"/>
      <c r="Q4" s="29"/>
      <c r="R4" s="29"/>
      <c r="S4" s="29"/>
      <c r="T4" s="29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>
        <f>F6</f>
        <v>0</v>
      </c>
      <c r="F5" s="12">
        <f t="shared" ref="F5:F11" si="0">E5*D5</f>
        <v>0</v>
      </c>
      <c r="G5" s="12">
        <f>H6</f>
        <v>0</v>
      </c>
      <c r="H5" s="12">
        <f t="shared" ref="H5:H11" si="1">G5*D5</f>
        <v>0</v>
      </c>
      <c r="I5" s="12">
        <f>J6</f>
        <v>0</v>
      </c>
      <c r="J5" s="12">
        <f t="shared" ref="J5:J11" si="2">I5*D5</f>
        <v>0</v>
      </c>
      <c r="K5" s="12">
        <f t="shared" ref="K5:L11" si="3">E5+G5+I5</f>
        <v>0</v>
      </c>
      <c r="L5" s="12">
        <f t="shared" si="3"/>
        <v>0</v>
      </c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>
        <f>F7+F8+F9+F10</f>
        <v>0</v>
      </c>
      <c r="F6" s="12">
        <f t="shared" si="0"/>
        <v>0</v>
      </c>
      <c r="G6" s="12">
        <f>H7+H8+H9+H10</f>
        <v>0</v>
      </c>
      <c r="H6" s="12">
        <f t="shared" si="1"/>
        <v>0</v>
      </c>
      <c r="I6" s="12">
        <f>J7+J8+J9+J10</f>
        <v>0</v>
      </c>
      <c r="J6" s="12">
        <f t="shared" si="2"/>
        <v>0</v>
      </c>
      <c r="K6" s="12">
        <f t="shared" si="3"/>
        <v>0</v>
      </c>
      <c r="L6" s="12">
        <f t="shared" si="3"/>
        <v>0</v>
      </c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s="15" customFormat="1" ht="30" customHeight="1" x14ac:dyDescent="0.3">
      <c r="A7" s="16" t="s">
        <v>55</v>
      </c>
      <c r="B7" s="16" t="s">
        <v>51</v>
      </c>
      <c r="C7" s="16" t="s">
        <v>51</v>
      </c>
      <c r="D7" s="17">
        <v>1</v>
      </c>
      <c r="E7" s="18">
        <f>공종별내역서!F27</f>
        <v>0</v>
      </c>
      <c r="F7" s="18">
        <f t="shared" si="0"/>
        <v>0</v>
      </c>
      <c r="G7" s="18">
        <f>공종별내역서!H27</f>
        <v>0</v>
      </c>
      <c r="H7" s="18">
        <f t="shared" si="1"/>
        <v>0</v>
      </c>
      <c r="I7" s="18">
        <f>공종별내역서!J27</f>
        <v>0</v>
      </c>
      <c r="J7" s="18">
        <f t="shared" si="2"/>
        <v>0</v>
      </c>
      <c r="K7" s="18">
        <f t="shared" si="3"/>
        <v>0</v>
      </c>
      <c r="L7" s="18">
        <f t="shared" si="3"/>
        <v>0</v>
      </c>
      <c r="M7" s="16" t="s">
        <v>51</v>
      </c>
      <c r="N7" s="14" t="s">
        <v>56</v>
      </c>
      <c r="O7" s="14" t="s">
        <v>51</v>
      </c>
      <c r="P7" s="14" t="s">
        <v>54</v>
      </c>
      <c r="Q7" s="14" t="s">
        <v>51</v>
      </c>
      <c r="R7" s="15">
        <v>3</v>
      </c>
      <c r="S7" s="14" t="s">
        <v>51</v>
      </c>
      <c r="T7" s="19"/>
    </row>
    <row r="8" spans="1:20" s="15" customFormat="1" ht="30" customHeight="1" x14ac:dyDescent="0.3">
      <c r="A8" s="16" t="s">
        <v>67</v>
      </c>
      <c r="B8" s="16" t="s">
        <v>51</v>
      </c>
      <c r="C8" s="16" t="s">
        <v>51</v>
      </c>
      <c r="D8" s="17">
        <v>1</v>
      </c>
      <c r="E8" s="18">
        <f>공종별내역서!F51</f>
        <v>0</v>
      </c>
      <c r="F8" s="18">
        <f t="shared" si="0"/>
        <v>0</v>
      </c>
      <c r="G8" s="18">
        <f>공종별내역서!H51</f>
        <v>0</v>
      </c>
      <c r="H8" s="18">
        <f t="shared" si="1"/>
        <v>0</v>
      </c>
      <c r="I8" s="18">
        <f>공종별내역서!J51</f>
        <v>0</v>
      </c>
      <c r="J8" s="18">
        <f t="shared" si="2"/>
        <v>0</v>
      </c>
      <c r="K8" s="18">
        <f t="shared" si="3"/>
        <v>0</v>
      </c>
      <c r="L8" s="18">
        <f t="shared" si="3"/>
        <v>0</v>
      </c>
      <c r="M8" s="16" t="s">
        <v>51</v>
      </c>
      <c r="N8" s="14" t="s">
        <v>68</v>
      </c>
      <c r="O8" s="14" t="s">
        <v>51</v>
      </c>
      <c r="P8" s="14" t="s">
        <v>54</v>
      </c>
      <c r="Q8" s="14" t="s">
        <v>51</v>
      </c>
      <c r="R8" s="15">
        <v>3</v>
      </c>
      <c r="S8" s="14" t="s">
        <v>51</v>
      </c>
      <c r="T8" s="19"/>
    </row>
    <row r="9" spans="1:20" s="15" customFormat="1" ht="30" customHeight="1" x14ac:dyDescent="0.3">
      <c r="A9" s="16" t="s">
        <v>83</v>
      </c>
      <c r="B9" s="16" t="s">
        <v>51</v>
      </c>
      <c r="C9" s="16" t="s">
        <v>51</v>
      </c>
      <c r="D9" s="17">
        <v>1</v>
      </c>
      <c r="E9" s="18">
        <f>공종별내역서!F75</f>
        <v>0</v>
      </c>
      <c r="F9" s="18">
        <f t="shared" si="0"/>
        <v>0</v>
      </c>
      <c r="G9" s="18">
        <f>공종별내역서!H75</f>
        <v>0</v>
      </c>
      <c r="H9" s="18">
        <f t="shared" si="1"/>
        <v>0</v>
      </c>
      <c r="I9" s="18">
        <f>공종별내역서!J75</f>
        <v>0</v>
      </c>
      <c r="J9" s="18">
        <f t="shared" si="2"/>
        <v>0</v>
      </c>
      <c r="K9" s="18">
        <f t="shared" si="3"/>
        <v>0</v>
      </c>
      <c r="L9" s="18">
        <f t="shared" si="3"/>
        <v>0</v>
      </c>
      <c r="M9" s="16" t="s">
        <v>51</v>
      </c>
      <c r="N9" s="14" t="s">
        <v>84</v>
      </c>
      <c r="O9" s="14" t="s">
        <v>51</v>
      </c>
      <c r="P9" s="14" t="s">
        <v>54</v>
      </c>
      <c r="Q9" s="14" t="s">
        <v>51</v>
      </c>
      <c r="R9" s="15">
        <v>3</v>
      </c>
      <c r="S9" s="14" t="s">
        <v>51</v>
      </c>
      <c r="T9" s="19"/>
    </row>
    <row r="10" spans="1:20" s="15" customFormat="1" ht="30" customHeight="1" x14ac:dyDescent="0.3">
      <c r="A10" s="16" t="s">
        <v>101</v>
      </c>
      <c r="B10" s="16" t="s">
        <v>51</v>
      </c>
      <c r="C10" s="16" t="s">
        <v>51</v>
      </c>
      <c r="D10" s="17">
        <v>1</v>
      </c>
      <c r="E10" s="18">
        <f>공종별내역서!F99</f>
        <v>0</v>
      </c>
      <c r="F10" s="18">
        <f t="shared" si="0"/>
        <v>0</v>
      </c>
      <c r="G10" s="18">
        <f>공종별내역서!H99</f>
        <v>0</v>
      </c>
      <c r="H10" s="18">
        <f t="shared" si="1"/>
        <v>0</v>
      </c>
      <c r="I10" s="18">
        <f>공종별내역서!J99</f>
        <v>0</v>
      </c>
      <c r="J10" s="18">
        <f t="shared" si="2"/>
        <v>0</v>
      </c>
      <c r="K10" s="18">
        <f t="shared" si="3"/>
        <v>0</v>
      </c>
      <c r="L10" s="18">
        <f t="shared" si="3"/>
        <v>0</v>
      </c>
      <c r="M10" s="16" t="s">
        <v>51</v>
      </c>
      <c r="N10" s="14" t="s">
        <v>102</v>
      </c>
      <c r="O10" s="14" t="s">
        <v>51</v>
      </c>
      <c r="P10" s="14" t="s">
        <v>54</v>
      </c>
      <c r="Q10" s="14" t="s">
        <v>51</v>
      </c>
      <c r="R10" s="15">
        <v>3</v>
      </c>
      <c r="S10" s="14" t="s">
        <v>51</v>
      </c>
      <c r="T10" s="19"/>
    </row>
    <row r="11" spans="1:20" s="15" customFormat="1" ht="30" customHeight="1" x14ac:dyDescent="0.3">
      <c r="A11" s="16" t="s">
        <v>131</v>
      </c>
      <c r="B11" s="16" t="s">
        <v>51</v>
      </c>
      <c r="C11" s="16" t="s">
        <v>51</v>
      </c>
      <c r="D11" s="17">
        <v>1</v>
      </c>
      <c r="E11" s="18">
        <f>공종별내역서!F123</f>
        <v>0</v>
      </c>
      <c r="F11" s="18">
        <f t="shared" si="0"/>
        <v>0</v>
      </c>
      <c r="G11" s="18">
        <f>공종별내역서!H123</f>
        <v>0</v>
      </c>
      <c r="H11" s="18">
        <f t="shared" si="1"/>
        <v>0</v>
      </c>
      <c r="I11" s="18">
        <f>공종별내역서!J123</f>
        <v>0</v>
      </c>
      <c r="J11" s="18">
        <f t="shared" si="2"/>
        <v>0</v>
      </c>
      <c r="K11" s="18">
        <f t="shared" si="3"/>
        <v>0</v>
      </c>
      <c r="L11" s="18">
        <f t="shared" si="3"/>
        <v>0</v>
      </c>
      <c r="M11" s="16" t="s">
        <v>51</v>
      </c>
      <c r="N11" s="14" t="s">
        <v>132</v>
      </c>
      <c r="O11" s="14" t="s">
        <v>51</v>
      </c>
      <c r="P11" s="14" t="s">
        <v>51</v>
      </c>
      <c r="Q11" s="14" t="s">
        <v>133</v>
      </c>
      <c r="R11" s="15">
        <v>2</v>
      </c>
      <c r="S11" s="14" t="s">
        <v>51</v>
      </c>
      <c r="T11" s="19">
        <f>L11*1</f>
        <v>0</v>
      </c>
    </row>
    <row r="12" spans="1:20" s="15" customFormat="1" ht="30" customHeight="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T12" s="19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hidden="1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hidden="1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hidden="1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hidden="1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hidden="1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hidden="1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hidden="1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hidden="1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hidden="1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hidden="1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hidden="1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hidden="1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hidden="1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65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3"/>
  <sheetViews>
    <sheetView view="pageBreakPreview" zoomScaleNormal="100" zoomScaleSheetLayoutView="100" workbookViewId="0">
      <selection activeCell="F33" sqref="F33"/>
    </sheetView>
  </sheetViews>
  <sheetFormatPr defaultRowHeight="16.5" x14ac:dyDescent="0.3"/>
  <cols>
    <col min="1" max="2" width="30.625" customWidth="1"/>
    <col min="3" max="3" width="5.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285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/>
      <c r="G2" s="27" t="s">
        <v>8</v>
      </c>
      <c r="H2" s="27"/>
      <c r="I2" s="27" t="s">
        <v>9</v>
      </c>
      <c r="J2" s="27"/>
      <c r="K2" s="27" t="s">
        <v>10</v>
      </c>
      <c r="L2" s="27"/>
      <c r="M2" s="27" t="s">
        <v>11</v>
      </c>
      <c r="N2" s="29" t="s">
        <v>19</v>
      </c>
      <c r="O2" s="29" t="s">
        <v>13</v>
      </c>
      <c r="P2" s="29" t="s">
        <v>20</v>
      </c>
      <c r="Q2" s="29" t="s">
        <v>12</v>
      </c>
      <c r="R2" s="29" t="s">
        <v>21</v>
      </c>
      <c r="S2" s="29" t="s">
        <v>22</v>
      </c>
      <c r="T2" s="29" t="s">
        <v>23</v>
      </c>
      <c r="U2" s="29" t="s">
        <v>24</v>
      </c>
      <c r="V2" s="29" t="s">
        <v>25</v>
      </c>
      <c r="W2" s="29" t="s">
        <v>26</v>
      </c>
      <c r="X2" s="29" t="s">
        <v>27</v>
      </c>
      <c r="Y2" s="29" t="s">
        <v>28</v>
      </c>
      <c r="Z2" s="29" t="s">
        <v>29</v>
      </c>
      <c r="AA2" s="29" t="s">
        <v>30</v>
      </c>
      <c r="AB2" s="29" t="s">
        <v>31</v>
      </c>
      <c r="AC2" s="29" t="s">
        <v>32</v>
      </c>
      <c r="AD2" s="29" t="s">
        <v>33</v>
      </c>
      <c r="AE2" s="29" t="s">
        <v>34</v>
      </c>
      <c r="AF2" s="29" t="s">
        <v>35</v>
      </c>
      <c r="AG2" s="29" t="s">
        <v>36</v>
      </c>
      <c r="AH2" s="29" t="s">
        <v>37</v>
      </c>
      <c r="AI2" s="29" t="s">
        <v>38</v>
      </c>
      <c r="AJ2" s="29" t="s">
        <v>39</v>
      </c>
      <c r="AK2" s="29" t="s">
        <v>40</v>
      </c>
      <c r="AL2" s="29" t="s">
        <v>41</v>
      </c>
      <c r="AM2" s="29" t="s">
        <v>42</v>
      </c>
      <c r="AN2" s="29" t="s">
        <v>43</v>
      </c>
      <c r="AO2" s="29" t="s">
        <v>44</v>
      </c>
      <c r="AP2" s="29" t="s">
        <v>45</v>
      </c>
      <c r="AQ2" s="29" t="s">
        <v>46</v>
      </c>
      <c r="AR2" s="29" t="s">
        <v>47</v>
      </c>
      <c r="AS2" s="29" t="s">
        <v>15</v>
      </c>
      <c r="AT2" s="29" t="s">
        <v>16</v>
      </c>
      <c r="AU2" s="29" t="s">
        <v>48</v>
      </c>
      <c r="AV2" s="29" t="s">
        <v>49</v>
      </c>
    </row>
    <row r="3" spans="1:48" ht="30" customHeight="1" x14ac:dyDescent="0.3">
      <c r="A3" s="27"/>
      <c r="B3" s="27"/>
      <c r="C3" s="27"/>
      <c r="D3" s="27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7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</row>
    <row r="4" spans="1:48" ht="30" customHeight="1" x14ac:dyDescent="0.3">
      <c r="A4" s="13" t="s">
        <v>55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57</v>
      </c>
      <c r="B5" s="13" t="s">
        <v>58</v>
      </c>
      <c r="C5" s="13" t="s">
        <v>59</v>
      </c>
      <c r="D5" s="11">
        <v>1230</v>
      </c>
      <c r="E5" s="12"/>
      <c r="F5" s="12">
        <f>TRUNC(E5*D5, 0)</f>
        <v>0</v>
      </c>
      <c r="G5" s="12"/>
      <c r="H5" s="12">
        <f>TRUNC(G5*D5, 0)</f>
        <v>0</v>
      </c>
      <c r="I5" s="12"/>
      <c r="J5" s="12">
        <f>TRUNC(I5*D5, 0)</f>
        <v>0</v>
      </c>
      <c r="K5" s="12">
        <f>TRUNC(E5+G5+I5, 0)</f>
        <v>0</v>
      </c>
      <c r="L5" s="12">
        <f>TRUNC(F5+H5+J5, 0)</f>
        <v>0</v>
      </c>
      <c r="M5" s="13" t="s">
        <v>60</v>
      </c>
      <c r="N5" s="1" t="s">
        <v>61</v>
      </c>
      <c r="O5" s="1" t="s">
        <v>51</v>
      </c>
      <c r="P5" s="1" t="s">
        <v>51</v>
      </c>
      <c r="Q5" s="1" t="s">
        <v>56</v>
      </c>
      <c r="R5" s="1" t="s">
        <v>62</v>
      </c>
      <c r="S5" s="1" t="s">
        <v>63</v>
      </c>
      <c r="T5" s="1" t="s">
        <v>63</v>
      </c>
      <c r="AR5" s="1" t="s">
        <v>51</v>
      </c>
      <c r="AS5" s="1" t="s">
        <v>51</v>
      </c>
      <c r="AU5" s="1" t="s">
        <v>64</v>
      </c>
      <c r="AV5">
        <v>25</v>
      </c>
    </row>
    <row r="6" spans="1:48" ht="30" hidden="1" customHeight="1" x14ac:dyDescent="0.3">
      <c r="A6" s="11"/>
      <c r="B6" s="11"/>
      <c r="C6" s="11"/>
      <c r="D6" s="11"/>
      <c r="E6" s="12"/>
      <c r="F6" s="12"/>
      <c r="G6" s="12"/>
      <c r="H6" s="12"/>
      <c r="I6" s="12"/>
      <c r="J6" s="12"/>
      <c r="K6" s="12"/>
      <c r="L6" s="12"/>
      <c r="M6" s="11"/>
      <c r="Q6" s="1" t="s">
        <v>56</v>
      </c>
    </row>
    <row r="7" spans="1:48" ht="30" customHeight="1" x14ac:dyDescent="0.3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1"/>
      <c r="Q7" s="1" t="s">
        <v>56</v>
      </c>
    </row>
    <row r="8" spans="1:48" ht="30" hidden="1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56</v>
      </c>
    </row>
    <row r="9" spans="1:48" ht="30" hidden="1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56</v>
      </c>
    </row>
    <row r="10" spans="1:48" ht="30" hidden="1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56</v>
      </c>
    </row>
    <row r="11" spans="1:48" ht="30" hidden="1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56</v>
      </c>
    </row>
    <row r="12" spans="1:48" ht="30" hidden="1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56</v>
      </c>
    </row>
    <row r="13" spans="1:48" ht="30" hidden="1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56</v>
      </c>
    </row>
    <row r="14" spans="1:48" ht="30" hidden="1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56</v>
      </c>
    </row>
    <row r="15" spans="1:48" ht="30" hidden="1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56</v>
      </c>
    </row>
    <row r="16" spans="1:48" ht="30" hidden="1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56</v>
      </c>
    </row>
    <row r="17" spans="1:48" ht="30" hidden="1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56</v>
      </c>
    </row>
    <row r="18" spans="1:48" ht="30" hidden="1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56</v>
      </c>
    </row>
    <row r="19" spans="1:48" ht="30" hidden="1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56</v>
      </c>
    </row>
    <row r="20" spans="1:48" ht="30" hidden="1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56</v>
      </c>
    </row>
    <row r="21" spans="1:48" ht="30" hidden="1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56</v>
      </c>
    </row>
    <row r="22" spans="1:48" ht="30" hidden="1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56</v>
      </c>
    </row>
    <row r="23" spans="1:48" ht="30" hidden="1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56</v>
      </c>
    </row>
    <row r="24" spans="1:48" ht="30" hidden="1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56</v>
      </c>
    </row>
    <row r="25" spans="1:48" ht="30" hidden="1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56</v>
      </c>
    </row>
    <row r="26" spans="1:48" ht="30" hidden="1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56</v>
      </c>
    </row>
    <row r="27" spans="1:48" ht="30" customHeight="1" x14ac:dyDescent="0.3">
      <c r="A27" s="13" t="s">
        <v>65</v>
      </c>
      <c r="B27" s="11"/>
      <c r="C27" s="11"/>
      <c r="D27" s="11"/>
      <c r="E27" s="12"/>
      <c r="F27" s="12">
        <f>SUMIF(Q5:Q26,"010101",F5:F26)</f>
        <v>0</v>
      </c>
      <c r="G27" s="12"/>
      <c r="H27" s="12">
        <f>SUMIF(Q5:Q26,"010101",H5:H26)</f>
        <v>0</v>
      </c>
      <c r="I27" s="12"/>
      <c r="J27" s="12">
        <f>SUMIF(Q5:Q26,"010101",J5:J26)</f>
        <v>0</v>
      </c>
      <c r="K27" s="12"/>
      <c r="L27" s="12">
        <f>SUMIF(Q5:Q26,"010101",L5:L26)</f>
        <v>0</v>
      </c>
      <c r="M27" s="11"/>
      <c r="N27" t="s">
        <v>66</v>
      </c>
    </row>
    <row r="28" spans="1:48" ht="30" customHeight="1" x14ac:dyDescent="0.3">
      <c r="A28" s="13" t="s">
        <v>67</v>
      </c>
      <c r="B28" s="13" t="s">
        <v>51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68</v>
      </c>
    </row>
    <row r="29" spans="1:48" ht="30" customHeight="1" x14ac:dyDescent="0.3">
      <c r="A29" s="13" t="s">
        <v>69</v>
      </c>
      <c r="B29" s="13" t="s">
        <v>70</v>
      </c>
      <c r="C29" s="13" t="s">
        <v>71</v>
      </c>
      <c r="D29" s="11">
        <v>1202</v>
      </c>
      <c r="E29" s="12"/>
      <c r="F29" s="12">
        <f>TRUNC(E29*D29, 0)</f>
        <v>0</v>
      </c>
      <c r="G29" s="12"/>
      <c r="H29" s="12">
        <f>TRUNC(G29*D29, 0)</f>
        <v>0</v>
      </c>
      <c r="I29" s="12"/>
      <c r="J29" s="12">
        <f>TRUNC(I29*D29, 0)</f>
        <v>0</v>
      </c>
      <c r="K29" s="12">
        <f t="shared" ref="K29:L31" si="0">TRUNC(E29+G29+I29, 0)</f>
        <v>0</v>
      </c>
      <c r="L29" s="12">
        <f t="shared" si="0"/>
        <v>0</v>
      </c>
      <c r="M29" s="13" t="s">
        <v>51</v>
      </c>
      <c r="N29" s="1" t="s">
        <v>72</v>
      </c>
      <c r="O29" s="1" t="s">
        <v>51</v>
      </c>
      <c r="P29" s="1" t="s">
        <v>51</v>
      </c>
      <c r="Q29" s="1" t="s">
        <v>68</v>
      </c>
      <c r="R29" s="1" t="s">
        <v>63</v>
      </c>
      <c r="S29" s="1" t="s">
        <v>63</v>
      </c>
      <c r="T29" s="1" t="s">
        <v>62</v>
      </c>
      <c r="AR29" s="1" t="s">
        <v>51</v>
      </c>
      <c r="AS29" s="1" t="s">
        <v>51</v>
      </c>
      <c r="AU29" s="1" t="s">
        <v>73</v>
      </c>
      <c r="AV29">
        <v>8</v>
      </c>
    </row>
    <row r="30" spans="1:48" ht="30" customHeight="1" x14ac:dyDescent="0.3">
      <c r="A30" s="13" t="s">
        <v>69</v>
      </c>
      <c r="B30" s="13" t="s">
        <v>74</v>
      </c>
      <c r="C30" s="13" t="s">
        <v>71</v>
      </c>
      <c r="D30" s="11">
        <v>247</v>
      </c>
      <c r="E30" s="12"/>
      <c r="F30" s="12">
        <f>TRUNC(E30*D30, 0)</f>
        <v>0</v>
      </c>
      <c r="G30" s="12"/>
      <c r="H30" s="12">
        <f>TRUNC(G30*D30, 0)</f>
        <v>0</v>
      </c>
      <c r="I30" s="12"/>
      <c r="J30" s="12">
        <f>TRUNC(I30*D30, 0)</f>
        <v>0</v>
      </c>
      <c r="K30" s="12">
        <f t="shared" si="0"/>
        <v>0</v>
      </c>
      <c r="L30" s="12">
        <f t="shared" si="0"/>
        <v>0</v>
      </c>
      <c r="M30" s="13" t="s">
        <v>51</v>
      </c>
      <c r="N30" s="1" t="s">
        <v>75</v>
      </c>
      <c r="O30" s="1" t="s">
        <v>51</v>
      </c>
      <c r="P30" s="1" t="s">
        <v>51</v>
      </c>
      <c r="Q30" s="1" t="s">
        <v>68</v>
      </c>
      <c r="R30" s="1" t="s">
        <v>63</v>
      </c>
      <c r="S30" s="1" t="s">
        <v>63</v>
      </c>
      <c r="T30" s="1" t="s">
        <v>62</v>
      </c>
      <c r="AR30" s="1" t="s">
        <v>51</v>
      </c>
      <c r="AS30" s="1" t="s">
        <v>51</v>
      </c>
      <c r="AU30" s="1" t="s">
        <v>76</v>
      </c>
      <c r="AV30">
        <v>9</v>
      </c>
    </row>
    <row r="31" spans="1:48" ht="30" customHeight="1" x14ac:dyDescent="0.3">
      <c r="A31" s="13" t="s">
        <v>77</v>
      </c>
      <c r="B31" s="13" t="s">
        <v>78</v>
      </c>
      <c r="C31" s="13" t="s">
        <v>79</v>
      </c>
      <c r="D31" s="11">
        <v>1300</v>
      </c>
      <c r="E31" s="12"/>
      <c r="F31" s="12">
        <f>TRUNC(E31*D31, 0)</f>
        <v>0</v>
      </c>
      <c r="G31" s="12"/>
      <c r="H31" s="12">
        <f>TRUNC(G31*D31, 0)</f>
        <v>0</v>
      </c>
      <c r="I31" s="12"/>
      <c r="J31" s="12">
        <f>TRUNC(I31*D31, 0)</f>
        <v>0</v>
      </c>
      <c r="K31" s="12">
        <f t="shared" si="0"/>
        <v>0</v>
      </c>
      <c r="L31" s="12">
        <f t="shared" si="0"/>
        <v>0</v>
      </c>
      <c r="M31" s="13" t="s">
        <v>80</v>
      </c>
      <c r="N31" s="1" t="s">
        <v>81</v>
      </c>
      <c r="O31" s="1" t="s">
        <v>51</v>
      </c>
      <c r="P31" s="1" t="s">
        <v>51</v>
      </c>
      <c r="Q31" s="1" t="s">
        <v>68</v>
      </c>
      <c r="R31" s="1" t="s">
        <v>62</v>
      </c>
      <c r="S31" s="1" t="s">
        <v>63</v>
      </c>
      <c r="T31" s="1" t="s">
        <v>63</v>
      </c>
      <c r="AR31" s="1" t="s">
        <v>51</v>
      </c>
      <c r="AS31" s="1" t="s">
        <v>51</v>
      </c>
      <c r="AU31" s="1" t="s">
        <v>82</v>
      </c>
      <c r="AV31">
        <v>33</v>
      </c>
    </row>
    <row r="32" spans="1:48" ht="30" hidden="1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68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68</v>
      </c>
    </row>
    <row r="34" spans="1:17" ht="30" hidden="1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68</v>
      </c>
    </row>
    <row r="35" spans="1:17" ht="30" hidden="1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68</v>
      </c>
    </row>
    <row r="36" spans="1:17" ht="30" hidden="1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68</v>
      </c>
    </row>
    <row r="37" spans="1:17" ht="30" hidden="1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68</v>
      </c>
    </row>
    <row r="38" spans="1:17" ht="30" hidden="1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68</v>
      </c>
    </row>
    <row r="39" spans="1:17" ht="30" hidden="1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68</v>
      </c>
    </row>
    <row r="40" spans="1:17" ht="30" hidden="1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68</v>
      </c>
    </row>
    <row r="41" spans="1:17" ht="30" hidden="1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68</v>
      </c>
    </row>
    <row r="42" spans="1:17" ht="30" hidden="1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68</v>
      </c>
    </row>
    <row r="43" spans="1:17" ht="30" hidden="1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68</v>
      </c>
    </row>
    <row r="44" spans="1:17" ht="30" hidden="1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68</v>
      </c>
    </row>
    <row r="45" spans="1:17" ht="30" hidden="1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68</v>
      </c>
    </row>
    <row r="46" spans="1:17" ht="30" hidden="1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68</v>
      </c>
    </row>
    <row r="47" spans="1:17" ht="30" hidden="1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68</v>
      </c>
    </row>
    <row r="48" spans="1:17" ht="30" hidden="1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68</v>
      </c>
    </row>
    <row r="49" spans="1:48" ht="30" hidden="1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68</v>
      </c>
    </row>
    <row r="50" spans="1:48" ht="30" hidden="1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68</v>
      </c>
    </row>
    <row r="51" spans="1:48" ht="30" customHeight="1" x14ac:dyDescent="0.3">
      <c r="A51" s="13" t="s">
        <v>65</v>
      </c>
      <c r="B51" s="11"/>
      <c r="C51" s="11"/>
      <c r="D51" s="11"/>
      <c r="E51" s="12"/>
      <c r="F51" s="12">
        <f>SUMIF(Q29:Q50,"010102",F29:F50)</f>
        <v>0</v>
      </c>
      <c r="G51" s="12"/>
      <c r="H51" s="12">
        <f>SUMIF(Q29:Q50,"010102",H29:H50)</f>
        <v>0</v>
      </c>
      <c r="I51" s="12"/>
      <c r="J51" s="12">
        <f>SUMIF(Q29:Q50,"010102",J29:J50)</f>
        <v>0</v>
      </c>
      <c r="K51" s="12"/>
      <c r="L51" s="12">
        <f>SUMIF(Q29:Q50,"010102",L29:L50)</f>
        <v>0</v>
      </c>
      <c r="M51" s="11"/>
      <c r="N51" t="s">
        <v>66</v>
      </c>
    </row>
    <row r="52" spans="1:48" ht="30" customHeight="1" x14ac:dyDescent="0.3">
      <c r="A52" s="13" t="s">
        <v>83</v>
      </c>
      <c r="B52" s="13" t="s">
        <v>51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84</v>
      </c>
    </row>
    <row r="53" spans="1:48" ht="30" customHeight="1" x14ac:dyDescent="0.3">
      <c r="A53" s="13" t="s">
        <v>85</v>
      </c>
      <c r="B53" s="13" t="s">
        <v>86</v>
      </c>
      <c r="C53" s="13" t="s">
        <v>59</v>
      </c>
      <c r="D53" s="11">
        <v>33</v>
      </c>
      <c r="E53" s="12"/>
      <c r="F53" s="12">
        <f>TRUNC(E53*D53, 0)</f>
        <v>0</v>
      </c>
      <c r="G53" s="12"/>
      <c r="H53" s="12">
        <f>TRUNC(G53*D53, 0)</f>
        <v>0</v>
      </c>
      <c r="I53" s="12"/>
      <c r="J53" s="12">
        <f>TRUNC(I53*D53, 0)</f>
        <v>0</v>
      </c>
      <c r="K53" s="12">
        <f t="shared" ref="K53:L55" si="1">TRUNC(E53+G53+I53, 0)</f>
        <v>0</v>
      </c>
      <c r="L53" s="12">
        <f t="shared" si="1"/>
        <v>0</v>
      </c>
      <c r="M53" s="13" t="s">
        <v>87</v>
      </c>
      <c r="N53" s="1" t="s">
        <v>88</v>
      </c>
      <c r="O53" s="1" t="s">
        <v>51</v>
      </c>
      <c r="P53" s="1" t="s">
        <v>51</v>
      </c>
      <c r="Q53" s="1" t="s">
        <v>84</v>
      </c>
      <c r="R53" s="1" t="s">
        <v>62</v>
      </c>
      <c r="S53" s="1" t="s">
        <v>63</v>
      </c>
      <c r="T53" s="1" t="s">
        <v>63</v>
      </c>
      <c r="AR53" s="1" t="s">
        <v>51</v>
      </c>
      <c r="AS53" s="1" t="s">
        <v>51</v>
      </c>
      <c r="AU53" s="1" t="s">
        <v>89</v>
      </c>
      <c r="AV53">
        <v>29</v>
      </c>
    </row>
    <row r="54" spans="1:48" ht="30" customHeight="1" x14ac:dyDescent="0.3">
      <c r="A54" s="13" t="s">
        <v>90</v>
      </c>
      <c r="B54" s="13" t="s">
        <v>91</v>
      </c>
      <c r="C54" s="13" t="s">
        <v>92</v>
      </c>
      <c r="D54" s="11">
        <v>2</v>
      </c>
      <c r="E54" s="12"/>
      <c r="F54" s="12">
        <f>TRUNC(E54*D54, 0)</f>
        <v>0</v>
      </c>
      <c r="G54" s="12"/>
      <c r="H54" s="12">
        <f>TRUNC(G54*D54, 0)</f>
        <v>0</v>
      </c>
      <c r="I54" s="12"/>
      <c r="J54" s="12">
        <f>TRUNC(I54*D54, 0)</f>
        <v>0</v>
      </c>
      <c r="K54" s="12">
        <f t="shared" si="1"/>
        <v>0</v>
      </c>
      <c r="L54" s="12">
        <f t="shared" si="1"/>
        <v>0</v>
      </c>
      <c r="M54" s="13" t="s">
        <v>93</v>
      </c>
      <c r="N54" s="1" t="s">
        <v>94</v>
      </c>
      <c r="O54" s="1" t="s">
        <v>51</v>
      </c>
      <c r="P54" s="1" t="s">
        <v>51</v>
      </c>
      <c r="Q54" s="1" t="s">
        <v>84</v>
      </c>
      <c r="R54" s="1" t="s">
        <v>62</v>
      </c>
      <c r="S54" s="1" t="s">
        <v>63</v>
      </c>
      <c r="T54" s="1" t="s">
        <v>63</v>
      </c>
      <c r="AR54" s="1" t="s">
        <v>51</v>
      </c>
      <c r="AS54" s="1" t="s">
        <v>51</v>
      </c>
      <c r="AU54" s="1" t="s">
        <v>95</v>
      </c>
      <c r="AV54">
        <v>28</v>
      </c>
    </row>
    <row r="55" spans="1:48" ht="30" customHeight="1" x14ac:dyDescent="0.3">
      <c r="A55" s="13" t="s">
        <v>96</v>
      </c>
      <c r="B55" s="13" t="s">
        <v>97</v>
      </c>
      <c r="C55" s="13" t="s">
        <v>79</v>
      </c>
      <c r="D55" s="11">
        <v>263</v>
      </c>
      <c r="E55" s="12"/>
      <c r="F55" s="12">
        <f>TRUNC(E55*D55, 0)</f>
        <v>0</v>
      </c>
      <c r="G55" s="12"/>
      <c r="H55" s="12">
        <f>TRUNC(G55*D55, 0)</f>
        <v>0</v>
      </c>
      <c r="I55" s="12"/>
      <c r="J55" s="12">
        <f>TRUNC(I55*D55, 0)</f>
        <v>0</v>
      </c>
      <c r="K55" s="12">
        <f t="shared" si="1"/>
        <v>0</v>
      </c>
      <c r="L55" s="12">
        <f t="shared" si="1"/>
        <v>0</v>
      </c>
      <c r="M55" s="13" t="s">
        <v>98</v>
      </c>
      <c r="N55" s="1" t="s">
        <v>99</v>
      </c>
      <c r="O55" s="1" t="s">
        <v>51</v>
      </c>
      <c r="P55" s="1" t="s">
        <v>51</v>
      </c>
      <c r="Q55" s="1" t="s">
        <v>84</v>
      </c>
      <c r="R55" s="1" t="s">
        <v>62</v>
      </c>
      <c r="S55" s="1" t="s">
        <v>63</v>
      </c>
      <c r="T55" s="1" t="s">
        <v>63</v>
      </c>
      <c r="AR55" s="1" t="s">
        <v>51</v>
      </c>
      <c r="AS55" s="1" t="s">
        <v>51</v>
      </c>
      <c r="AU55" s="1" t="s">
        <v>100</v>
      </c>
      <c r="AV55">
        <v>27</v>
      </c>
    </row>
    <row r="56" spans="1:48" ht="30" hidden="1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84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84</v>
      </c>
    </row>
    <row r="58" spans="1:48" ht="30" hidden="1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84</v>
      </c>
    </row>
    <row r="59" spans="1:48" ht="30" hidden="1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84</v>
      </c>
    </row>
    <row r="60" spans="1:48" ht="30" hidden="1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84</v>
      </c>
    </row>
    <row r="61" spans="1:48" ht="30" hidden="1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84</v>
      </c>
    </row>
    <row r="62" spans="1:48" ht="30" hidden="1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84</v>
      </c>
    </row>
    <row r="63" spans="1:48" ht="30" hidden="1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84</v>
      </c>
    </row>
    <row r="64" spans="1:48" ht="30" hidden="1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84</v>
      </c>
    </row>
    <row r="65" spans="1:48" ht="30" hidden="1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84</v>
      </c>
    </row>
    <row r="66" spans="1:48" ht="30" hidden="1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84</v>
      </c>
    </row>
    <row r="67" spans="1:48" ht="30" hidden="1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84</v>
      </c>
    </row>
    <row r="68" spans="1:48" ht="30" hidden="1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84</v>
      </c>
    </row>
    <row r="69" spans="1:48" ht="30" hidden="1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84</v>
      </c>
    </row>
    <row r="70" spans="1:48" ht="30" hidden="1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84</v>
      </c>
    </row>
    <row r="71" spans="1:48" ht="30" hidden="1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84</v>
      </c>
    </row>
    <row r="72" spans="1:48" ht="30" hidden="1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84</v>
      </c>
    </row>
    <row r="73" spans="1:48" ht="30" hidden="1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84</v>
      </c>
    </row>
    <row r="74" spans="1:48" ht="30" hidden="1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84</v>
      </c>
    </row>
    <row r="75" spans="1:48" ht="30" customHeight="1" x14ac:dyDescent="0.3">
      <c r="A75" s="13" t="s">
        <v>65</v>
      </c>
      <c r="B75" s="11"/>
      <c r="C75" s="11"/>
      <c r="D75" s="11"/>
      <c r="E75" s="12"/>
      <c r="F75" s="12">
        <f>SUMIF(Q53:Q74,"010103",F53:F74)</f>
        <v>0</v>
      </c>
      <c r="G75" s="12"/>
      <c r="H75" s="12">
        <f>SUMIF(Q53:Q74,"010103",H53:H74)</f>
        <v>0</v>
      </c>
      <c r="I75" s="12"/>
      <c r="J75" s="12">
        <f>SUMIF(Q53:Q74,"010103",J53:J74)</f>
        <v>0</v>
      </c>
      <c r="K75" s="12"/>
      <c r="L75" s="12">
        <f>SUMIF(Q53:Q74,"010103",L53:L74)</f>
        <v>0</v>
      </c>
      <c r="M75" s="11"/>
      <c r="N75" t="s">
        <v>66</v>
      </c>
    </row>
    <row r="76" spans="1:48" ht="30" customHeight="1" x14ac:dyDescent="0.3">
      <c r="A76" s="13" t="s">
        <v>101</v>
      </c>
      <c r="B76" s="13" t="s">
        <v>51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102</v>
      </c>
    </row>
    <row r="77" spans="1:48" ht="30" customHeight="1" x14ac:dyDescent="0.3">
      <c r="A77" s="13" t="s">
        <v>103</v>
      </c>
      <c r="B77" s="13" t="s">
        <v>104</v>
      </c>
      <c r="C77" s="13" t="s">
        <v>59</v>
      </c>
      <c r="D77" s="11">
        <v>1202</v>
      </c>
      <c r="E77" s="12"/>
      <c r="F77" s="12">
        <f t="shared" ref="F77:F82" si="2">TRUNC(E77*D77, 0)</f>
        <v>0</v>
      </c>
      <c r="G77" s="12"/>
      <c r="H77" s="12">
        <f t="shared" ref="H77:H82" si="3">TRUNC(G77*D77, 0)</f>
        <v>0</v>
      </c>
      <c r="I77" s="12"/>
      <c r="J77" s="12">
        <f t="shared" ref="J77:J82" si="4">TRUNC(I77*D77, 0)</f>
        <v>0</v>
      </c>
      <c r="K77" s="12">
        <f t="shared" ref="K77:L82" si="5">TRUNC(E77+G77+I77, 0)</f>
        <v>0</v>
      </c>
      <c r="L77" s="12">
        <f t="shared" si="5"/>
        <v>0</v>
      </c>
      <c r="M77" s="13" t="s">
        <v>105</v>
      </c>
      <c r="N77" s="1" t="s">
        <v>106</v>
      </c>
      <c r="O77" s="1" t="s">
        <v>51</v>
      </c>
      <c r="P77" s="1" t="s">
        <v>51</v>
      </c>
      <c r="Q77" s="1" t="s">
        <v>102</v>
      </c>
      <c r="R77" s="1" t="s">
        <v>62</v>
      </c>
      <c r="S77" s="1" t="s">
        <v>63</v>
      </c>
      <c r="T77" s="1" t="s">
        <v>63</v>
      </c>
      <c r="AR77" s="1" t="s">
        <v>51</v>
      </c>
      <c r="AS77" s="1" t="s">
        <v>51</v>
      </c>
      <c r="AU77" s="1" t="s">
        <v>107</v>
      </c>
      <c r="AV77">
        <v>12</v>
      </c>
    </row>
    <row r="78" spans="1:48" ht="30" customHeight="1" x14ac:dyDescent="0.3">
      <c r="A78" s="13" t="s">
        <v>108</v>
      </c>
      <c r="B78" s="13" t="s">
        <v>109</v>
      </c>
      <c r="C78" s="13" t="s">
        <v>59</v>
      </c>
      <c r="D78" s="11">
        <v>247</v>
      </c>
      <c r="E78" s="12"/>
      <c r="F78" s="12">
        <f t="shared" si="2"/>
        <v>0</v>
      </c>
      <c r="G78" s="12"/>
      <c r="H78" s="12">
        <f t="shared" si="3"/>
        <v>0</v>
      </c>
      <c r="I78" s="12"/>
      <c r="J78" s="12">
        <f t="shared" si="4"/>
        <v>0</v>
      </c>
      <c r="K78" s="12">
        <f t="shared" si="5"/>
        <v>0</v>
      </c>
      <c r="L78" s="12">
        <f t="shared" si="5"/>
        <v>0</v>
      </c>
      <c r="M78" s="13" t="s">
        <v>110</v>
      </c>
      <c r="N78" s="1" t="s">
        <v>111</v>
      </c>
      <c r="O78" s="1" t="s">
        <v>51</v>
      </c>
      <c r="P78" s="1" t="s">
        <v>51</v>
      </c>
      <c r="Q78" s="1" t="s">
        <v>102</v>
      </c>
      <c r="R78" s="1" t="s">
        <v>62</v>
      </c>
      <c r="S78" s="1" t="s">
        <v>63</v>
      </c>
      <c r="T78" s="1" t="s">
        <v>63</v>
      </c>
      <c r="AR78" s="1" t="s">
        <v>51</v>
      </c>
      <c r="AS78" s="1" t="s">
        <v>51</v>
      </c>
      <c r="AU78" s="1" t="s">
        <v>112</v>
      </c>
      <c r="AV78">
        <v>30</v>
      </c>
    </row>
    <row r="79" spans="1:48" ht="30" customHeight="1" x14ac:dyDescent="0.3">
      <c r="A79" s="13" t="s">
        <v>113</v>
      </c>
      <c r="B79" s="13" t="s">
        <v>114</v>
      </c>
      <c r="C79" s="13" t="s">
        <v>59</v>
      </c>
      <c r="D79" s="11">
        <v>33</v>
      </c>
      <c r="E79" s="12"/>
      <c r="F79" s="12">
        <f t="shared" si="2"/>
        <v>0</v>
      </c>
      <c r="G79" s="12"/>
      <c r="H79" s="12">
        <f t="shared" si="3"/>
        <v>0</v>
      </c>
      <c r="I79" s="12"/>
      <c r="J79" s="12">
        <f t="shared" si="4"/>
        <v>0</v>
      </c>
      <c r="K79" s="12">
        <f t="shared" si="5"/>
        <v>0</v>
      </c>
      <c r="L79" s="12">
        <f t="shared" si="5"/>
        <v>0</v>
      </c>
      <c r="M79" s="13" t="s">
        <v>115</v>
      </c>
      <c r="N79" s="1" t="s">
        <v>116</v>
      </c>
      <c r="O79" s="1" t="s">
        <v>51</v>
      </c>
      <c r="P79" s="1" t="s">
        <v>51</v>
      </c>
      <c r="Q79" s="1" t="s">
        <v>102</v>
      </c>
      <c r="R79" s="1" t="s">
        <v>62</v>
      </c>
      <c r="S79" s="1" t="s">
        <v>63</v>
      </c>
      <c r="T79" s="1" t="s">
        <v>63</v>
      </c>
      <c r="AR79" s="1" t="s">
        <v>51</v>
      </c>
      <c r="AS79" s="1" t="s">
        <v>51</v>
      </c>
      <c r="AU79" s="1" t="s">
        <v>117</v>
      </c>
      <c r="AV79">
        <v>31</v>
      </c>
    </row>
    <row r="80" spans="1:48" ht="30" customHeight="1" x14ac:dyDescent="0.3">
      <c r="A80" s="13" t="s">
        <v>118</v>
      </c>
      <c r="B80" s="13" t="s">
        <v>119</v>
      </c>
      <c r="C80" s="13" t="s">
        <v>120</v>
      </c>
      <c r="D80" s="11">
        <v>4</v>
      </c>
      <c r="E80" s="12"/>
      <c r="F80" s="12">
        <f t="shared" si="2"/>
        <v>0</v>
      </c>
      <c r="G80" s="12"/>
      <c r="H80" s="12">
        <f t="shared" si="3"/>
        <v>0</v>
      </c>
      <c r="I80" s="12"/>
      <c r="J80" s="12">
        <f t="shared" si="4"/>
        <v>0</v>
      </c>
      <c r="K80" s="12">
        <f t="shared" si="5"/>
        <v>0</v>
      </c>
      <c r="L80" s="12">
        <f t="shared" si="5"/>
        <v>0</v>
      </c>
      <c r="M80" s="13" t="s">
        <v>121</v>
      </c>
      <c r="N80" s="1" t="s">
        <v>122</v>
      </c>
      <c r="O80" s="1" t="s">
        <v>51</v>
      </c>
      <c r="P80" s="1" t="s">
        <v>51</v>
      </c>
      <c r="Q80" s="1" t="s">
        <v>102</v>
      </c>
      <c r="R80" s="1" t="s">
        <v>62</v>
      </c>
      <c r="S80" s="1" t="s">
        <v>63</v>
      </c>
      <c r="T80" s="1" t="s">
        <v>63</v>
      </c>
      <c r="AR80" s="1" t="s">
        <v>51</v>
      </c>
      <c r="AS80" s="1" t="s">
        <v>51</v>
      </c>
      <c r="AU80" s="1" t="s">
        <v>123</v>
      </c>
      <c r="AV80">
        <v>18</v>
      </c>
    </row>
    <row r="81" spans="1:48" ht="30" customHeight="1" x14ac:dyDescent="0.3">
      <c r="A81" s="13" t="s">
        <v>297</v>
      </c>
      <c r="B81" s="13" t="s">
        <v>51</v>
      </c>
      <c r="C81" s="13" t="s">
        <v>124</v>
      </c>
      <c r="D81" s="11">
        <v>8</v>
      </c>
      <c r="E81" s="12"/>
      <c r="F81" s="12">
        <f t="shared" si="2"/>
        <v>0</v>
      </c>
      <c r="G81" s="12"/>
      <c r="H81" s="12">
        <f t="shared" si="3"/>
        <v>0</v>
      </c>
      <c r="I81" s="12"/>
      <c r="J81" s="12">
        <f t="shared" si="4"/>
        <v>0</v>
      </c>
      <c r="K81" s="12">
        <f t="shared" si="5"/>
        <v>0</v>
      </c>
      <c r="L81" s="12">
        <f t="shared" si="5"/>
        <v>0</v>
      </c>
      <c r="M81" s="13" t="s">
        <v>51</v>
      </c>
      <c r="N81" s="1" t="s">
        <v>125</v>
      </c>
      <c r="O81" s="1" t="s">
        <v>51</v>
      </c>
      <c r="P81" s="1" t="s">
        <v>51</v>
      </c>
      <c r="Q81" s="1" t="s">
        <v>102</v>
      </c>
      <c r="R81" s="1" t="s">
        <v>63</v>
      </c>
      <c r="S81" s="1" t="s">
        <v>63</v>
      </c>
      <c r="T81" s="1" t="s">
        <v>62</v>
      </c>
      <c r="AR81" s="1" t="s">
        <v>51</v>
      </c>
      <c r="AS81" s="1" t="s">
        <v>51</v>
      </c>
      <c r="AU81" s="1" t="s">
        <v>126</v>
      </c>
      <c r="AV81">
        <v>19</v>
      </c>
    </row>
    <row r="82" spans="1:48" ht="30" customHeight="1" x14ac:dyDescent="0.3">
      <c r="A82" s="13" t="s">
        <v>127</v>
      </c>
      <c r="B82" s="13" t="s">
        <v>128</v>
      </c>
      <c r="C82" s="13" t="s">
        <v>124</v>
      </c>
      <c r="D82" s="11">
        <v>1</v>
      </c>
      <c r="E82" s="12"/>
      <c r="F82" s="12">
        <f t="shared" si="2"/>
        <v>0</v>
      </c>
      <c r="G82" s="12"/>
      <c r="H82" s="12">
        <f t="shared" si="3"/>
        <v>0</v>
      </c>
      <c r="I82" s="12"/>
      <c r="J82" s="12">
        <f t="shared" si="4"/>
        <v>0</v>
      </c>
      <c r="K82" s="12">
        <f t="shared" si="5"/>
        <v>0</v>
      </c>
      <c r="L82" s="12">
        <f t="shared" si="5"/>
        <v>0</v>
      </c>
      <c r="M82" s="13" t="s">
        <v>51</v>
      </c>
      <c r="N82" s="1" t="s">
        <v>129</v>
      </c>
      <c r="O82" s="1" t="s">
        <v>51</v>
      </c>
      <c r="P82" s="1" t="s">
        <v>51</v>
      </c>
      <c r="Q82" s="1" t="s">
        <v>102</v>
      </c>
      <c r="R82" s="1" t="s">
        <v>63</v>
      </c>
      <c r="S82" s="1" t="s">
        <v>63</v>
      </c>
      <c r="T82" s="1" t="s">
        <v>62</v>
      </c>
      <c r="AR82" s="1" t="s">
        <v>51</v>
      </c>
      <c r="AS82" s="1" t="s">
        <v>51</v>
      </c>
      <c r="AU82" s="1" t="s">
        <v>130</v>
      </c>
      <c r="AV82">
        <v>20</v>
      </c>
    </row>
    <row r="83" spans="1:48" ht="30" hidden="1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102</v>
      </c>
    </row>
    <row r="84" spans="1:48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102</v>
      </c>
    </row>
    <row r="85" spans="1:48" ht="30" hidden="1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102</v>
      </c>
    </row>
    <row r="86" spans="1:48" ht="30" hidden="1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102</v>
      </c>
    </row>
    <row r="87" spans="1:48" ht="30" hidden="1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102</v>
      </c>
    </row>
    <row r="88" spans="1:48" ht="30" hidden="1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102</v>
      </c>
    </row>
    <row r="89" spans="1:48" ht="30" hidden="1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102</v>
      </c>
    </row>
    <row r="90" spans="1:48" ht="30" hidden="1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102</v>
      </c>
    </row>
    <row r="91" spans="1:48" ht="30" hidden="1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102</v>
      </c>
    </row>
    <row r="92" spans="1:48" ht="30" hidden="1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102</v>
      </c>
    </row>
    <row r="93" spans="1:48" ht="30" hidden="1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102</v>
      </c>
    </row>
    <row r="94" spans="1:48" ht="30" hidden="1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102</v>
      </c>
    </row>
    <row r="95" spans="1:48" ht="30" hidden="1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102</v>
      </c>
    </row>
    <row r="96" spans="1:48" ht="30" hidden="1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102</v>
      </c>
    </row>
    <row r="97" spans="1:48" ht="30" hidden="1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102</v>
      </c>
    </row>
    <row r="98" spans="1:48" ht="30" hidden="1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102</v>
      </c>
    </row>
    <row r="99" spans="1:48" ht="30" customHeight="1" x14ac:dyDescent="0.3">
      <c r="A99" s="13" t="s">
        <v>65</v>
      </c>
      <c r="B99" s="11"/>
      <c r="C99" s="11"/>
      <c r="D99" s="11"/>
      <c r="E99" s="12"/>
      <c r="F99" s="12">
        <f>SUMIF(Q77:Q98,"010104",F77:F98)</f>
        <v>0</v>
      </c>
      <c r="G99" s="12"/>
      <c r="H99" s="12">
        <f>SUMIF(Q77:Q98,"010104",H77:H98)</f>
        <v>0</v>
      </c>
      <c r="I99" s="12"/>
      <c r="J99" s="12">
        <f>SUMIF(Q77:Q98,"010104",J77:J98)</f>
        <v>0</v>
      </c>
      <c r="K99" s="12"/>
      <c r="L99" s="12">
        <f>SUMIF(Q77:Q98,"010104",L77:L98)</f>
        <v>0</v>
      </c>
      <c r="M99" s="11"/>
      <c r="N99" t="s">
        <v>66</v>
      </c>
    </row>
    <row r="100" spans="1:48" ht="30" customHeight="1" x14ac:dyDescent="0.3">
      <c r="A100" s="13" t="s">
        <v>131</v>
      </c>
      <c r="B100" s="13" t="s">
        <v>51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132</v>
      </c>
    </row>
    <row r="101" spans="1:48" ht="30" customHeight="1" x14ac:dyDescent="0.3">
      <c r="A101" s="13" t="s">
        <v>294</v>
      </c>
      <c r="B101" s="13"/>
      <c r="C101" s="13" t="s">
        <v>124</v>
      </c>
      <c r="D101" s="11">
        <v>8</v>
      </c>
      <c r="E101" s="12"/>
      <c r="F101" s="12">
        <f>TRUNC(E101*D101, 0)</f>
        <v>0</v>
      </c>
      <c r="G101" s="12"/>
      <c r="H101" s="12">
        <f>TRUNC(G101*D101, 0)</f>
        <v>0</v>
      </c>
      <c r="I101" s="12"/>
      <c r="J101" s="12">
        <f>TRUNC(I101*D101, 0)</f>
        <v>0</v>
      </c>
      <c r="K101" s="12">
        <f t="shared" ref="K101:L104" si="6">TRUNC(E101+G101+I101, 0)</f>
        <v>0</v>
      </c>
      <c r="L101" s="12">
        <f t="shared" si="6"/>
        <v>0</v>
      </c>
      <c r="M101" s="13" t="s">
        <v>51</v>
      </c>
      <c r="N101" s="1" t="s">
        <v>134</v>
      </c>
      <c r="O101" s="1" t="s">
        <v>51</v>
      </c>
      <c r="P101" s="1" t="s">
        <v>51</v>
      </c>
      <c r="Q101" s="1" t="s">
        <v>132</v>
      </c>
      <c r="R101" s="1" t="s">
        <v>63</v>
      </c>
      <c r="S101" s="1" t="s">
        <v>63</v>
      </c>
      <c r="T101" s="1" t="s">
        <v>62</v>
      </c>
      <c r="AR101" s="1" t="s">
        <v>51</v>
      </c>
      <c r="AS101" s="1" t="s">
        <v>51</v>
      </c>
      <c r="AU101" s="1" t="s">
        <v>135</v>
      </c>
      <c r="AV101">
        <v>22</v>
      </c>
    </row>
    <row r="102" spans="1:48" ht="30" customHeight="1" x14ac:dyDescent="0.3">
      <c r="A102" s="13" t="s">
        <v>296</v>
      </c>
      <c r="B102" s="13" t="s">
        <v>295</v>
      </c>
      <c r="C102" s="13" t="s">
        <v>124</v>
      </c>
      <c r="D102" s="11">
        <v>8</v>
      </c>
      <c r="E102" s="12"/>
      <c r="F102" s="12">
        <f>TRUNC(E102*D102, 0)</f>
        <v>0</v>
      </c>
      <c r="G102" s="12"/>
      <c r="H102" s="12">
        <f>TRUNC(G102*D102, 0)</f>
        <v>0</v>
      </c>
      <c r="I102" s="12"/>
      <c r="J102" s="12">
        <f>TRUNC(I102*D102, 0)</f>
        <v>0</v>
      </c>
      <c r="K102" s="12">
        <f t="shared" si="6"/>
        <v>0</v>
      </c>
      <c r="L102" s="12">
        <f t="shared" si="6"/>
        <v>0</v>
      </c>
      <c r="M102" s="13" t="s">
        <v>51</v>
      </c>
      <c r="N102" s="1" t="s">
        <v>136</v>
      </c>
      <c r="O102" s="1" t="s">
        <v>51</v>
      </c>
      <c r="P102" s="1" t="s">
        <v>51</v>
      </c>
      <c r="Q102" s="1" t="s">
        <v>132</v>
      </c>
      <c r="R102" s="1" t="s">
        <v>63</v>
      </c>
      <c r="S102" s="1" t="s">
        <v>63</v>
      </c>
      <c r="T102" s="1" t="s">
        <v>62</v>
      </c>
      <c r="AR102" s="1" t="s">
        <v>51</v>
      </c>
      <c r="AS102" s="1" t="s">
        <v>51</v>
      </c>
      <c r="AU102" s="1" t="s">
        <v>137</v>
      </c>
      <c r="AV102">
        <v>32</v>
      </c>
    </row>
    <row r="103" spans="1:48" ht="30" customHeight="1" x14ac:dyDescent="0.3">
      <c r="A103" s="13" t="s">
        <v>138</v>
      </c>
      <c r="B103" s="13"/>
      <c r="C103" s="13" t="s">
        <v>124</v>
      </c>
      <c r="D103" s="11">
        <v>1</v>
      </c>
      <c r="E103" s="12"/>
      <c r="F103" s="12">
        <f>TRUNC(E103*D103, 0)</f>
        <v>0</v>
      </c>
      <c r="G103" s="12"/>
      <c r="H103" s="12">
        <f>TRUNC(G103*D103, 0)</f>
        <v>0</v>
      </c>
      <c r="I103" s="12"/>
      <c r="J103" s="12">
        <f>TRUNC(I103*D103, 0)</f>
        <v>0</v>
      </c>
      <c r="K103" s="12">
        <f t="shared" si="6"/>
        <v>0</v>
      </c>
      <c r="L103" s="12">
        <f t="shared" si="6"/>
        <v>0</v>
      </c>
      <c r="M103" s="13" t="s">
        <v>51</v>
      </c>
      <c r="N103" s="1" t="s">
        <v>139</v>
      </c>
      <c r="O103" s="1" t="s">
        <v>51</v>
      </c>
      <c r="P103" s="1" t="s">
        <v>51</v>
      </c>
      <c r="Q103" s="1" t="s">
        <v>132</v>
      </c>
      <c r="R103" s="1" t="s">
        <v>63</v>
      </c>
      <c r="S103" s="1" t="s">
        <v>63</v>
      </c>
      <c r="T103" s="1" t="s">
        <v>62</v>
      </c>
      <c r="AR103" s="1" t="s">
        <v>51</v>
      </c>
      <c r="AS103" s="1" t="s">
        <v>51</v>
      </c>
      <c r="AU103" s="1" t="s">
        <v>140</v>
      </c>
      <c r="AV103">
        <v>23</v>
      </c>
    </row>
    <row r="104" spans="1:48" ht="30" customHeight="1" x14ac:dyDescent="0.3">
      <c r="A104" s="13" t="s">
        <v>141</v>
      </c>
      <c r="B104" s="13" t="s">
        <v>295</v>
      </c>
      <c r="C104" s="13" t="s">
        <v>124</v>
      </c>
      <c r="D104" s="11">
        <v>1</v>
      </c>
      <c r="E104" s="12"/>
      <c r="F104" s="12">
        <f>TRUNC(E104*D104, 0)</f>
        <v>0</v>
      </c>
      <c r="G104" s="12"/>
      <c r="H104" s="12">
        <f>TRUNC(G104*D104, 0)</f>
        <v>0</v>
      </c>
      <c r="I104" s="12"/>
      <c r="J104" s="12">
        <f>TRUNC(I104*D104, 0)</f>
        <v>0</v>
      </c>
      <c r="K104" s="12">
        <f t="shared" si="6"/>
        <v>0</v>
      </c>
      <c r="L104" s="12">
        <f t="shared" si="6"/>
        <v>0</v>
      </c>
      <c r="M104" s="13" t="s">
        <v>51</v>
      </c>
      <c r="N104" s="1" t="s">
        <v>142</v>
      </c>
      <c r="O104" s="1" t="s">
        <v>51</v>
      </c>
      <c r="P104" s="1" t="s">
        <v>51</v>
      </c>
      <c r="Q104" s="1" t="s">
        <v>132</v>
      </c>
      <c r="R104" s="1" t="s">
        <v>63</v>
      </c>
      <c r="S104" s="1" t="s">
        <v>63</v>
      </c>
      <c r="T104" s="1" t="s">
        <v>62</v>
      </c>
      <c r="AR104" s="1" t="s">
        <v>51</v>
      </c>
      <c r="AS104" s="1" t="s">
        <v>51</v>
      </c>
      <c r="AU104" s="1" t="s">
        <v>143</v>
      </c>
      <c r="AV104">
        <v>24</v>
      </c>
    </row>
    <row r="105" spans="1:48" ht="30" hidden="1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132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132</v>
      </c>
    </row>
    <row r="107" spans="1:48" ht="30" hidden="1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132</v>
      </c>
    </row>
    <row r="108" spans="1:48" ht="30" hidden="1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132</v>
      </c>
    </row>
    <row r="109" spans="1:48" ht="30" hidden="1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132</v>
      </c>
    </row>
    <row r="110" spans="1:48" ht="30" hidden="1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132</v>
      </c>
    </row>
    <row r="111" spans="1:48" ht="30" hidden="1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132</v>
      </c>
    </row>
    <row r="112" spans="1:48" ht="30" hidden="1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132</v>
      </c>
    </row>
    <row r="113" spans="1:17" ht="30" hidden="1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132</v>
      </c>
    </row>
    <row r="114" spans="1:17" ht="30" hidden="1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132</v>
      </c>
    </row>
    <row r="115" spans="1:17" ht="30" hidden="1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132</v>
      </c>
    </row>
    <row r="116" spans="1:17" ht="30" hidden="1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132</v>
      </c>
    </row>
    <row r="117" spans="1:17" ht="30" hidden="1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132</v>
      </c>
    </row>
    <row r="118" spans="1:17" ht="30" hidden="1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132</v>
      </c>
    </row>
    <row r="119" spans="1:17" ht="30" hidden="1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132</v>
      </c>
    </row>
    <row r="120" spans="1:17" ht="30" hidden="1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132</v>
      </c>
    </row>
    <row r="121" spans="1:17" ht="30" hidden="1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132</v>
      </c>
    </row>
    <row r="122" spans="1:17" ht="30" hidden="1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132</v>
      </c>
    </row>
    <row r="123" spans="1:17" ht="30" customHeight="1" x14ac:dyDescent="0.3">
      <c r="A123" s="13" t="s">
        <v>65</v>
      </c>
      <c r="B123" s="11"/>
      <c r="C123" s="11"/>
      <c r="D123" s="11"/>
      <c r="E123" s="12"/>
      <c r="F123" s="12">
        <f>SUMIF(Q101:Q122,"0102",F101:F122)</f>
        <v>0</v>
      </c>
      <c r="G123" s="12"/>
      <c r="H123" s="12">
        <f>SUMIF(Q101:Q122,"0102",H101:H122)</f>
        <v>0</v>
      </c>
      <c r="I123" s="12"/>
      <c r="J123" s="12">
        <f>SUMIF(Q101:Q122,"0102",J101:J122)</f>
        <v>0</v>
      </c>
      <c r="K123" s="12"/>
      <c r="L123" s="12">
        <f>SUMIF(Q101:Q122,"0102",L101:L122)</f>
        <v>0</v>
      </c>
      <c r="M123" s="11"/>
      <c r="N123" t="s">
        <v>66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1" manualBreakCount="1">
    <brk id="12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233</v>
      </c>
    </row>
    <row r="2" spans="1:7" x14ac:dyDescent="0.3">
      <c r="A2" s="1" t="s">
        <v>234</v>
      </c>
      <c r="B2" t="s">
        <v>145</v>
      </c>
      <c r="C2" s="1" t="s">
        <v>235</v>
      </c>
    </row>
    <row r="3" spans="1:7" x14ac:dyDescent="0.3">
      <c r="A3" s="1" t="s">
        <v>236</v>
      </c>
      <c r="B3" t="s">
        <v>237</v>
      </c>
    </row>
    <row r="4" spans="1:7" x14ac:dyDescent="0.3">
      <c r="A4" s="1" t="s">
        <v>238</v>
      </c>
      <c r="B4">
        <v>5</v>
      </c>
    </row>
    <row r="5" spans="1:7" x14ac:dyDescent="0.3">
      <c r="A5" s="1" t="s">
        <v>239</v>
      </c>
      <c r="B5">
        <v>5</v>
      </c>
    </row>
    <row r="6" spans="1:7" x14ac:dyDescent="0.3">
      <c r="A6" s="1" t="s">
        <v>240</v>
      </c>
      <c r="B6" t="s">
        <v>241</v>
      </c>
    </row>
    <row r="7" spans="1:7" x14ac:dyDescent="0.3">
      <c r="A7" s="1" t="s">
        <v>242</v>
      </c>
      <c r="B7" t="s">
        <v>152</v>
      </c>
      <c r="C7" t="s">
        <v>62</v>
      </c>
    </row>
    <row r="8" spans="1:7" x14ac:dyDescent="0.3">
      <c r="A8" s="1" t="s">
        <v>243</v>
      </c>
      <c r="B8" t="s">
        <v>152</v>
      </c>
      <c r="C8">
        <v>2</v>
      </c>
    </row>
    <row r="9" spans="1:7" x14ac:dyDescent="0.3">
      <c r="A9" s="1" t="s">
        <v>244</v>
      </c>
      <c r="B9" t="s">
        <v>147</v>
      </c>
      <c r="C9" t="s">
        <v>148</v>
      </c>
      <c r="D9" t="s">
        <v>149</v>
      </c>
      <c r="E9" t="s">
        <v>150</v>
      </c>
      <c r="F9" t="s">
        <v>151</v>
      </c>
      <c r="G9" t="s">
        <v>245</v>
      </c>
    </row>
    <row r="10" spans="1:7" x14ac:dyDescent="0.3">
      <c r="A10" s="1" t="s">
        <v>246</v>
      </c>
      <c r="B10">
        <v>1472</v>
      </c>
      <c r="C10">
        <v>0</v>
      </c>
      <c r="D10">
        <v>0</v>
      </c>
    </row>
    <row r="11" spans="1:7" x14ac:dyDescent="0.3">
      <c r="A11" s="1" t="s">
        <v>247</v>
      </c>
      <c r="B11" t="s">
        <v>248</v>
      </c>
      <c r="C11">
        <v>4</v>
      </c>
    </row>
    <row r="12" spans="1:7" x14ac:dyDescent="0.3">
      <c r="A12" s="1" t="s">
        <v>249</v>
      </c>
      <c r="B12" t="s">
        <v>248</v>
      </c>
      <c r="C12">
        <v>4</v>
      </c>
    </row>
    <row r="13" spans="1:7" x14ac:dyDescent="0.3">
      <c r="A13" s="1" t="s">
        <v>250</v>
      </c>
      <c r="B13" t="s">
        <v>248</v>
      </c>
      <c r="C13">
        <v>3</v>
      </c>
    </row>
    <row r="14" spans="1:7" x14ac:dyDescent="0.3">
      <c r="A14" s="1" t="s">
        <v>251</v>
      </c>
      <c r="B14" t="s">
        <v>248</v>
      </c>
      <c r="C14">
        <v>5</v>
      </c>
    </row>
    <row r="15" spans="1:7" x14ac:dyDescent="0.3">
      <c r="A15" s="1" t="s">
        <v>252</v>
      </c>
      <c r="B15" t="s">
        <v>145</v>
      </c>
      <c r="C15" t="s">
        <v>253</v>
      </c>
      <c r="D15" t="s">
        <v>253</v>
      </c>
      <c r="E15" t="s">
        <v>253</v>
      </c>
      <c r="F15">
        <v>1</v>
      </c>
    </row>
    <row r="16" spans="1:7" x14ac:dyDescent="0.3">
      <c r="A16" s="1" t="s">
        <v>254</v>
      </c>
      <c r="B16">
        <v>1.1100000000000001</v>
      </c>
      <c r="C16">
        <v>1.1200000000000001</v>
      </c>
    </row>
    <row r="17" spans="1:13" x14ac:dyDescent="0.3">
      <c r="A17" s="1" t="s">
        <v>255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256</v>
      </c>
      <c r="B18">
        <v>1.25</v>
      </c>
      <c r="C18">
        <v>1.071</v>
      </c>
    </row>
    <row r="19" spans="1:13" x14ac:dyDescent="0.3">
      <c r="A19" s="1" t="s">
        <v>257</v>
      </c>
    </row>
    <row r="20" spans="1:13" x14ac:dyDescent="0.3">
      <c r="A20" s="1" t="s">
        <v>258</v>
      </c>
      <c r="B20" s="1" t="s">
        <v>152</v>
      </c>
      <c r="C20">
        <v>1</v>
      </c>
    </row>
    <row r="21" spans="1:13" x14ac:dyDescent="0.3">
      <c r="A21" t="s">
        <v>146</v>
      </c>
      <c r="B21" t="s">
        <v>260</v>
      </c>
      <c r="C21" t="s">
        <v>261</v>
      </c>
    </row>
    <row r="22" spans="1:13" x14ac:dyDescent="0.3">
      <c r="A22">
        <v>1</v>
      </c>
      <c r="B22" s="1" t="s">
        <v>262</v>
      </c>
      <c r="C22" s="1" t="s">
        <v>166</v>
      </c>
    </row>
    <row r="23" spans="1:13" x14ac:dyDescent="0.3">
      <c r="A23">
        <v>2</v>
      </c>
      <c r="B23" s="1" t="s">
        <v>263</v>
      </c>
      <c r="C23" s="1" t="s">
        <v>264</v>
      </c>
    </row>
    <row r="24" spans="1:13" x14ac:dyDescent="0.3">
      <c r="A24">
        <v>3</v>
      </c>
      <c r="B24" s="1" t="s">
        <v>265</v>
      </c>
      <c r="C24" s="1" t="s">
        <v>266</v>
      </c>
    </row>
    <row r="25" spans="1:13" x14ac:dyDescent="0.3">
      <c r="A25">
        <v>4</v>
      </c>
      <c r="B25" s="1" t="s">
        <v>267</v>
      </c>
      <c r="C25" s="1" t="s">
        <v>268</v>
      </c>
    </row>
    <row r="26" spans="1:13" x14ac:dyDescent="0.3">
      <c r="A26">
        <v>5</v>
      </c>
      <c r="B26" s="1" t="s">
        <v>269</v>
      </c>
      <c r="C26" s="1" t="s">
        <v>270</v>
      </c>
    </row>
    <row r="27" spans="1:13" x14ac:dyDescent="0.3">
      <c r="A27">
        <v>6</v>
      </c>
      <c r="B27" s="1" t="s">
        <v>223</v>
      </c>
      <c r="C27" s="1" t="s">
        <v>222</v>
      </c>
    </row>
    <row r="28" spans="1:13" x14ac:dyDescent="0.3">
      <c r="A28">
        <v>7</v>
      </c>
      <c r="B28" s="1" t="s">
        <v>271</v>
      </c>
      <c r="C28" s="1" t="s">
        <v>272</v>
      </c>
    </row>
    <row r="29" spans="1:13" x14ac:dyDescent="0.3">
      <c r="A29">
        <v>8</v>
      </c>
      <c r="B29" s="1" t="s">
        <v>273</v>
      </c>
      <c r="C29" s="1" t="s">
        <v>274</v>
      </c>
    </row>
    <row r="30" spans="1:13" x14ac:dyDescent="0.3">
      <c r="A30">
        <v>9</v>
      </c>
      <c r="B30" s="1" t="s">
        <v>275</v>
      </c>
      <c r="C30" s="1" t="s">
        <v>276</v>
      </c>
    </row>
    <row r="31" spans="1:13" x14ac:dyDescent="0.3">
      <c r="A31" t="s">
        <v>145</v>
      </c>
      <c r="B31" s="1" t="s">
        <v>277</v>
      </c>
      <c r="C31" s="1" t="s">
        <v>51</v>
      </c>
    </row>
    <row r="32" spans="1:13" x14ac:dyDescent="0.3">
      <c r="A32" t="s">
        <v>153</v>
      </c>
      <c r="B32" s="1" t="s">
        <v>278</v>
      </c>
      <c r="C32" s="1" t="s">
        <v>51</v>
      </c>
    </row>
    <row r="33" spans="1:3" x14ac:dyDescent="0.3">
      <c r="A33" t="s">
        <v>152</v>
      </c>
      <c r="B33" s="1" t="s">
        <v>277</v>
      </c>
      <c r="C33" s="1" t="s">
        <v>51</v>
      </c>
    </row>
    <row r="34" spans="1:3" x14ac:dyDescent="0.3">
      <c r="A34" t="s">
        <v>279</v>
      </c>
      <c r="B34" s="1" t="s">
        <v>277</v>
      </c>
      <c r="C34" s="1" t="s">
        <v>51</v>
      </c>
    </row>
    <row r="35" spans="1:3" x14ac:dyDescent="0.3">
      <c r="A35" t="s">
        <v>280</v>
      </c>
      <c r="B35" s="1" t="s">
        <v>277</v>
      </c>
      <c r="C35" s="1" t="s">
        <v>51</v>
      </c>
    </row>
    <row r="36" spans="1:3" x14ac:dyDescent="0.3">
      <c r="A36" t="s">
        <v>63</v>
      </c>
      <c r="B36" s="1" t="s">
        <v>277</v>
      </c>
      <c r="C36" s="1" t="s">
        <v>51</v>
      </c>
    </row>
    <row r="37" spans="1:3" x14ac:dyDescent="0.3">
      <c r="A37" t="s">
        <v>281</v>
      </c>
      <c r="B37" s="1" t="s">
        <v>277</v>
      </c>
      <c r="C37" s="1" t="s">
        <v>51</v>
      </c>
    </row>
    <row r="38" spans="1:3" x14ac:dyDescent="0.3">
      <c r="A38" t="s">
        <v>282</v>
      </c>
      <c r="B38" s="1" t="s">
        <v>277</v>
      </c>
      <c r="C38" s="1" t="s">
        <v>51</v>
      </c>
    </row>
    <row r="39" spans="1:3" x14ac:dyDescent="0.3">
      <c r="A39" t="s">
        <v>283</v>
      </c>
      <c r="B39" s="1" t="s">
        <v>277</v>
      </c>
      <c r="C39" s="1" t="s">
        <v>51</v>
      </c>
    </row>
    <row r="40" spans="1:3" x14ac:dyDescent="0.3">
      <c r="A40" t="s">
        <v>284</v>
      </c>
      <c r="B40" s="1" t="s">
        <v>277</v>
      </c>
      <c r="C40" s="1" t="s">
        <v>51</v>
      </c>
    </row>
    <row r="43" spans="1:3" x14ac:dyDescent="0.3">
      <c r="A43" t="s">
        <v>259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원가계산서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</dc:creator>
  <cp:lastModifiedBy>master</cp:lastModifiedBy>
  <cp:lastPrinted>2026-08-10T06:53:51Z</cp:lastPrinted>
  <dcterms:created xsi:type="dcterms:W3CDTF">2026-08-10T03:25:34Z</dcterms:created>
  <dcterms:modified xsi:type="dcterms:W3CDTF">2026-08-31T01:30:40Z</dcterms:modified>
</cp:coreProperties>
</file>